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602D1F0F-4FF8-0242-A86A-9FDC3F084EB8}" xr6:coauthVersionLast="47" xr6:coauthVersionMax="47" xr10:uidLastSave="{00000000-0000-0000-0000-000000000000}"/>
  <bookViews>
    <workbookView xWindow="0" yWindow="500" windowWidth="21180" windowHeight="19220" xr2:uid="{00000000-000D-0000-FFFF-FFFF00000000}"/>
  </bookViews>
  <sheets>
    <sheet name="Standards" sheetId="3" r:id="rId1"/>
    <sheet name="Pb-Bi minerals" sheetId="1" r:id="rId2"/>
    <sheet name="Electrum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F139" i="1" l="1"/>
  <c r="BF140" i="1"/>
  <c r="BF141" i="1"/>
  <c r="BF142" i="1"/>
  <c r="BF143" i="1"/>
  <c r="BF144" i="1"/>
  <c r="BF145" i="1"/>
  <c r="BF146" i="1"/>
  <c r="BF147" i="1"/>
  <c r="BF148" i="1"/>
  <c r="BF149" i="1"/>
  <c r="BF150" i="1"/>
  <c r="BF151" i="1"/>
  <c r="BF152" i="1"/>
  <c r="BF153" i="1"/>
  <c r="BF154" i="1"/>
  <c r="BF155" i="1"/>
  <c r="BF156" i="1"/>
  <c r="BF157" i="1"/>
  <c r="BF158" i="1"/>
  <c r="BF159" i="1"/>
  <c r="BF160" i="1"/>
  <c r="BF161" i="1"/>
  <c r="BF162" i="1"/>
  <c r="BF163" i="1"/>
  <c r="BF164" i="1"/>
  <c r="BF165" i="1"/>
  <c r="BF138" i="1"/>
  <c r="BE138" i="1"/>
  <c r="BE139" i="1"/>
  <c r="BE140" i="1"/>
  <c r="BE141" i="1"/>
  <c r="BE142" i="1"/>
  <c r="BE143" i="1"/>
  <c r="BE144" i="1"/>
  <c r="BE145" i="1"/>
  <c r="BE146" i="1"/>
  <c r="BE147" i="1"/>
  <c r="BE148" i="1"/>
  <c r="BE149" i="1"/>
  <c r="BE150" i="1"/>
  <c r="BE151" i="1"/>
  <c r="BE152" i="1"/>
  <c r="BE153" i="1"/>
  <c r="BE154" i="1"/>
  <c r="BE155" i="1"/>
  <c r="BE156" i="1"/>
  <c r="BE157" i="1"/>
  <c r="BE158" i="1"/>
  <c r="BE159" i="1"/>
  <c r="BE160" i="1"/>
  <c r="BE161" i="1"/>
  <c r="BE162" i="1"/>
  <c r="BE163" i="1"/>
  <c r="BE164" i="1"/>
  <c r="BE165" i="1"/>
  <c r="AE138" i="1"/>
  <c r="AF138" i="1"/>
  <c r="AE139" i="1"/>
  <c r="AF139" i="1"/>
  <c r="AE140" i="1"/>
  <c r="AF140" i="1"/>
  <c r="AE141" i="1"/>
  <c r="AF141" i="1"/>
  <c r="AE142" i="1"/>
  <c r="AF142" i="1"/>
  <c r="AE143" i="1"/>
  <c r="AF143" i="1"/>
  <c r="AE144" i="1"/>
  <c r="AF144" i="1"/>
  <c r="AE145" i="1"/>
  <c r="AF145" i="1"/>
  <c r="AE146" i="1"/>
  <c r="AF146" i="1"/>
  <c r="AE147" i="1"/>
  <c r="AF147" i="1"/>
  <c r="AE148" i="1"/>
  <c r="AF148" i="1"/>
  <c r="AE149" i="1"/>
  <c r="AF149" i="1"/>
  <c r="AE150" i="1"/>
  <c r="AF150" i="1"/>
  <c r="AE151" i="1"/>
  <c r="AF151" i="1"/>
  <c r="AE152" i="1"/>
  <c r="AF152" i="1"/>
  <c r="AE153" i="1"/>
  <c r="AF153" i="1"/>
  <c r="AE154" i="1"/>
  <c r="AF154" i="1"/>
  <c r="AE155" i="1"/>
  <c r="AF155" i="1"/>
  <c r="AE156" i="1"/>
  <c r="AF156" i="1"/>
  <c r="AE157" i="1"/>
  <c r="AF157" i="1"/>
  <c r="AE158" i="1"/>
  <c r="AF158" i="1"/>
  <c r="AE159" i="1"/>
  <c r="AF159" i="1"/>
  <c r="AE160" i="1"/>
  <c r="AF160" i="1"/>
  <c r="AE161" i="1"/>
  <c r="AF161" i="1"/>
  <c r="AE162" i="1"/>
  <c r="AF162" i="1"/>
  <c r="AE163" i="1"/>
  <c r="AF163" i="1"/>
  <c r="AE164" i="1"/>
  <c r="AF164" i="1"/>
  <c r="AE165" i="1"/>
  <c r="AF165" i="1"/>
  <c r="O150" i="1"/>
  <c r="P150" i="1"/>
  <c r="Q150" i="1"/>
  <c r="Z150" i="1" s="1"/>
  <c r="R150" i="1"/>
  <c r="S150" i="1"/>
  <c r="T150" i="1"/>
  <c r="U150" i="1"/>
  <c r="AB150" i="1" s="1"/>
  <c r="V150" i="1"/>
  <c r="W150" i="1"/>
  <c r="X150" i="1"/>
  <c r="O151" i="1"/>
  <c r="P151" i="1"/>
  <c r="Q151" i="1"/>
  <c r="Z151" i="1" s="1"/>
  <c r="R151" i="1"/>
  <c r="S151" i="1"/>
  <c r="T151" i="1"/>
  <c r="U151" i="1"/>
  <c r="AB151" i="1" s="1"/>
  <c r="V151" i="1"/>
  <c r="W151" i="1"/>
  <c r="X151" i="1"/>
  <c r="O152" i="1"/>
  <c r="P152" i="1"/>
  <c r="Q152" i="1"/>
  <c r="Z152" i="1" s="1"/>
  <c r="R152" i="1"/>
  <c r="S152" i="1"/>
  <c r="T152" i="1"/>
  <c r="U152" i="1"/>
  <c r="AB152" i="1" s="1"/>
  <c r="V152" i="1"/>
  <c r="W152" i="1"/>
  <c r="X152" i="1"/>
  <c r="O153" i="1"/>
  <c r="P153" i="1"/>
  <c r="Q153" i="1"/>
  <c r="Z153" i="1" s="1"/>
  <c r="R153" i="1"/>
  <c r="S153" i="1"/>
  <c r="T153" i="1"/>
  <c r="U153" i="1"/>
  <c r="AB153" i="1" s="1"/>
  <c r="V153" i="1"/>
  <c r="W153" i="1"/>
  <c r="X153" i="1"/>
  <c r="O154" i="1"/>
  <c r="P154" i="1"/>
  <c r="Q154" i="1"/>
  <c r="Z154" i="1" s="1"/>
  <c r="R154" i="1"/>
  <c r="S154" i="1"/>
  <c r="T154" i="1"/>
  <c r="U154" i="1"/>
  <c r="AB154" i="1" s="1"/>
  <c r="V154" i="1"/>
  <c r="W154" i="1"/>
  <c r="X154" i="1"/>
  <c r="O155" i="1"/>
  <c r="P155" i="1"/>
  <c r="Q155" i="1"/>
  <c r="Z155" i="1" s="1"/>
  <c r="R155" i="1"/>
  <c r="S155" i="1"/>
  <c r="T155" i="1"/>
  <c r="U155" i="1"/>
  <c r="AB155" i="1" s="1"/>
  <c r="V155" i="1"/>
  <c r="W155" i="1"/>
  <c r="X155" i="1"/>
  <c r="O156" i="1"/>
  <c r="P156" i="1"/>
  <c r="Q156" i="1"/>
  <c r="Z156" i="1" s="1"/>
  <c r="R156" i="1"/>
  <c r="S156" i="1"/>
  <c r="T156" i="1"/>
  <c r="U156" i="1"/>
  <c r="AB156" i="1" s="1"/>
  <c r="V156" i="1"/>
  <c r="W156" i="1"/>
  <c r="X156" i="1"/>
  <c r="O157" i="1"/>
  <c r="P157" i="1"/>
  <c r="Q157" i="1"/>
  <c r="Z157" i="1" s="1"/>
  <c r="R157" i="1"/>
  <c r="S157" i="1"/>
  <c r="T157" i="1"/>
  <c r="U157" i="1"/>
  <c r="AB157" i="1" s="1"/>
  <c r="V157" i="1"/>
  <c r="W157" i="1"/>
  <c r="X157" i="1"/>
  <c r="O158" i="1"/>
  <c r="P158" i="1"/>
  <c r="Q158" i="1"/>
  <c r="Z158" i="1" s="1"/>
  <c r="R158" i="1"/>
  <c r="S158" i="1"/>
  <c r="T158" i="1"/>
  <c r="U158" i="1"/>
  <c r="AB158" i="1" s="1"/>
  <c r="V158" i="1"/>
  <c r="W158" i="1"/>
  <c r="X158" i="1"/>
  <c r="O159" i="1"/>
  <c r="P159" i="1"/>
  <c r="Q159" i="1"/>
  <c r="Z159" i="1" s="1"/>
  <c r="R159" i="1"/>
  <c r="S159" i="1"/>
  <c r="T159" i="1"/>
  <c r="U159" i="1"/>
  <c r="AB159" i="1" s="1"/>
  <c r="V159" i="1"/>
  <c r="W159" i="1"/>
  <c r="X159" i="1"/>
  <c r="O160" i="1"/>
  <c r="P160" i="1"/>
  <c r="Q160" i="1"/>
  <c r="Z160" i="1" s="1"/>
  <c r="R160" i="1"/>
  <c r="S160" i="1"/>
  <c r="T160" i="1"/>
  <c r="U160" i="1"/>
  <c r="AB160" i="1" s="1"/>
  <c r="V160" i="1"/>
  <c r="W160" i="1"/>
  <c r="X160" i="1"/>
  <c r="O161" i="1"/>
  <c r="P161" i="1"/>
  <c r="Q161" i="1"/>
  <c r="Z161" i="1" s="1"/>
  <c r="R161" i="1"/>
  <c r="S161" i="1"/>
  <c r="T161" i="1"/>
  <c r="U161" i="1"/>
  <c r="AB161" i="1" s="1"/>
  <c r="V161" i="1"/>
  <c r="W161" i="1"/>
  <c r="X161" i="1"/>
  <c r="O162" i="1"/>
  <c r="P162" i="1"/>
  <c r="Q162" i="1"/>
  <c r="Z162" i="1" s="1"/>
  <c r="R162" i="1"/>
  <c r="S162" i="1"/>
  <c r="T162" i="1"/>
  <c r="U162" i="1"/>
  <c r="AB162" i="1" s="1"/>
  <c r="V162" i="1"/>
  <c r="W162" i="1"/>
  <c r="X162" i="1"/>
  <c r="O163" i="1"/>
  <c r="P163" i="1"/>
  <c r="Q163" i="1"/>
  <c r="Z163" i="1" s="1"/>
  <c r="R163" i="1"/>
  <c r="S163" i="1"/>
  <c r="T163" i="1"/>
  <c r="U163" i="1"/>
  <c r="AB163" i="1" s="1"/>
  <c r="V163" i="1"/>
  <c r="W163" i="1"/>
  <c r="X163" i="1"/>
  <c r="O164" i="1"/>
  <c r="P164" i="1"/>
  <c r="Q164" i="1"/>
  <c r="Z164" i="1" s="1"/>
  <c r="R164" i="1"/>
  <c r="S164" i="1"/>
  <c r="T164" i="1"/>
  <c r="U164" i="1"/>
  <c r="AB164" i="1" s="1"/>
  <c r="V164" i="1"/>
  <c r="W164" i="1"/>
  <c r="X164" i="1"/>
  <c r="O165" i="1"/>
  <c r="P165" i="1"/>
  <c r="Q165" i="1"/>
  <c r="Z165" i="1" s="1"/>
  <c r="R165" i="1"/>
  <c r="S165" i="1"/>
  <c r="T165" i="1"/>
  <c r="U165" i="1"/>
  <c r="AB165" i="1" s="1"/>
  <c r="V165" i="1"/>
  <c r="W165" i="1"/>
  <c r="X165" i="1"/>
  <c r="O114" i="1"/>
  <c r="P114" i="1"/>
  <c r="Q114" i="1"/>
  <c r="Z114" i="1" s="1"/>
  <c r="R114" i="1"/>
  <c r="S114" i="1"/>
  <c r="T114" i="1"/>
  <c r="U114" i="1"/>
  <c r="AB114" i="1" s="1"/>
  <c r="V114" i="1"/>
  <c r="W114" i="1"/>
  <c r="X114" i="1"/>
  <c r="O115" i="1"/>
  <c r="P115" i="1"/>
  <c r="Q115" i="1"/>
  <c r="R115" i="1"/>
  <c r="S115" i="1"/>
  <c r="T115" i="1"/>
  <c r="U115" i="1"/>
  <c r="AB115" i="1" s="1"/>
  <c r="V115" i="1"/>
  <c r="W115" i="1"/>
  <c r="X115" i="1"/>
  <c r="O116" i="1"/>
  <c r="P116" i="1"/>
  <c r="Q116" i="1"/>
  <c r="R116" i="1"/>
  <c r="S116" i="1"/>
  <c r="T116" i="1"/>
  <c r="U116" i="1"/>
  <c r="AB116" i="1" s="1"/>
  <c r="V116" i="1"/>
  <c r="W116" i="1"/>
  <c r="X116" i="1"/>
  <c r="O117" i="1"/>
  <c r="P117" i="1"/>
  <c r="Q117" i="1"/>
  <c r="Z117" i="1" s="1"/>
  <c r="R117" i="1"/>
  <c r="S117" i="1"/>
  <c r="T117" i="1"/>
  <c r="U117" i="1"/>
  <c r="AB117" i="1" s="1"/>
  <c r="V117" i="1"/>
  <c r="W117" i="1"/>
  <c r="X117" i="1"/>
  <c r="O118" i="1"/>
  <c r="P118" i="1"/>
  <c r="Q118" i="1"/>
  <c r="Z118" i="1" s="1"/>
  <c r="R118" i="1"/>
  <c r="S118" i="1"/>
  <c r="T118" i="1"/>
  <c r="U118" i="1"/>
  <c r="AB118" i="1" s="1"/>
  <c r="V118" i="1"/>
  <c r="W118" i="1"/>
  <c r="X118" i="1"/>
  <c r="O119" i="1"/>
  <c r="P119" i="1"/>
  <c r="Q119" i="1"/>
  <c r="Z119" i="1" s="1"/>
  <c r="R119" i="1"/>
  <c r="S119" i="1"/>
  <c r="T119" i="1"/>
  <c r="U119" i="1"/>
  <c r="AB119" i="1" s="1"/>
  <c r="V119" i="1"/>
  <c r="W119" i="1"/>
  <c r="X119" i="1"/>
  <c r="O98" i="1"/>
  <c r="P98" i="1"/>
  <c r="Q98" i="1"/>
  <c r="R98" i="1"/>
  <c r="S98" i="1"/>
  <c r="T98" i="1"/>
  <c r="U98" i="1"/>
  <c r="AB98" i="1" s="1"/>
  <c r="V98" i="1"/>
  <c r="W98" i="1"/>
  <c r="X98" i="1"/>
  <c r="O99" i="1"/>
  <c r="P99" i="1"/>
  <c r="Q99" i="1"/>
  <c r="R99" i="1"/>
  <c r="S99" i="1"/>
  <c r="T99" i="1"/>
  <c r="U99" i="1"/>
  <c r="AB99" i="1" s="1"/>
  <c r="V99" i="1"/>
  <c r="W99" i="1"/>
  <c r="X99" i="1"/>
  <c r="O120" i="1"/>
  <c r="P120" i="1"/>
  <c r="Q120" i="1"/>
  <c r="Z120" i="1" s="1"/>
  <c r="R120" i="1"/>
  <c r="S120" i="1"/>
  <c r="T120" i="1"/>
  <c r="U120" i="1"/>
  <c r="V120" i="1"/>
  <c r="W120" i="1"/>
  <c r="X120" i="1"/>
  <c r="O121" i="1"/>
  <c r="P121" i="1"/>
  <c r="Q121" i="1"/>
  <c r="R121" i="1"/>
  <c r="S121" i="1"/>
  <c r="T121" i="1"/>
  <c r="U121" i="1"/>
  <c r="V121" i="1"/>
  <c r="W121" i="1"/>
  <c r="X121" i="1"/>
  <c r="O122" i="1"/>
  <c r="P122" i="1"/>
  <c r="Q122" i="1"/>
  <c r="Z122" i="1" s="1"/>
  <c r="R122" i="1"/>
  <c r="S122" i="1"/>
  <c r="T122" i="1"/>
  <c r="U122" i="1"/>
  <c r="AB122" i="1" s="1"/>
  <c r="V122" i="1"/>
  <c r="W122" i="1"/>
  <c r="X122" i="1"/>
  <c r="O123" i="1"/>
  <c r="P123" i="1"/>
  <c r="Q123" i="1"/>
  <c r="Z123" i="1" s="1"/>
  <c r="R123" i="1"/>
  <c r="S123" i="1"/>
  <c r="T123" i="1"/>
  <c r="U123" i="1"/>
  <c r="V123" i="1"/>
  <c r="W123" i="1"/>
  <c r="X123" i="1"/>
  <c r="O125" i="1"/>
  <c r="P125" i="1"/>
  <c r="Q125" i="1"/>
  <c r="R125" i="1"/>
  <c r="S125" i="1"/>
  <c r="T125" i="1"/>
  <c r="U125" i="1"/>
  <c r="V125" i="1"/>
  <c r="W125" i="1"/>
  <c r="X125" i="1"/>
  <c r="O126" i="1"/>
  <c r="P126" i="1"/>
  <c r="Q126" i="1"/>
  <c r="R126" i="1"/>
  <c r="S126" i="1"/>
  <c r="T126" i="1"/>
  <c r="U126" i="1"/>
  <c r="V126" i="1"/>
  <c r="W126" i="1"/>
  <c r="X126" i="1"/>
  <c r="O127" i="1"/>
  <c r="P127" i="1"/>
  <c r="Q127" i="1"/>
  <c r="Z127" i="1" s="1"/>
  <c r="R127" i="1"/>
  <c r="S127" i="1"/>
  <c r="T127" i="1"/>
  <c r="U127" i="1"/>
  <c r="V127" i="1"/>
  <c r="W127" i="1"/>
  <c r="X127" i="1"/>
  <c r="O100" i="1"/>
  <c r="P100" i="1"/>
  <c r="Q100" i="1"/>
  <c r="R100" i="1"/>
  <c r="S100" i="1"/>
  <c r="T100" i="1"/>
  <c r="U100" i="1"/>
  <c r="AB100" i="1" s="1"/>
  <c r="V100" i="1"/>
  <c r="W100" i="1"/>
  <c r="X100" i="1"/>
  <c r="O101" i="1"/>
  <c r="P101" i="1"/>
  <c r="Q101" i="1"/>
  <c r="R101" i="1"/>
  <c r="S101" i="1"/>
  <c r="T101" i="1"/>
  <c r="U101" i="1"/>
  <c r="AB101" i="1" s="1"/>
  <c r="V101" i="1"/>
  <c r="W101" i="1"/>
  <c r="X101" i="1"/>
  <c r="O102" i="1"/>
  <c r="P102" i="1"/>
  <c r="Q102" i="1"/>
  <c r="R102" i="1"/>
  <c r="S102" i="1"/>
  <c r="T102" i="1"/>
  <c r="U102" i="1"/>
  <c r="V102" i="1"/>
  <c r="W102" i="1"/>
  <c r="X102" i="1"/>
  <c r="O128" i="1"/>
  <c r="P128" i="1"/>
  <c r="Q128" i="1"/>
  <c r="Z128" i="1" s="1"/>
  <c r="R128" i="1"/>
  <c r="S128" i="1"/>
  <c r="T128" i="1"/>
  <c r="U128" i="1"/>
  <c r="AB128" i="1" s="1"/>
  <c r="V128" i="1"/>
  <c r="W128" i="1"/>
  <c r="X128" i="1"/>
  <c r="O129" i="1"/>
  <c r="P129" i="1"/>
  <c r="Q129" i="1"/>
  <c r="Z129" i="1" s="1"/>
  <c r="R129" i="1"/>
  <c r="S129" i="1"/>
  <c r="T129" i="1"/>
  <c r="U129" i="1"/>
  <c r="AB129" i="1" s="1"/>
  <c r="V129" i="1"/>
  <c r="W129" i="1"/>
  <c r="X129" i="1"/>
  <c r="O130" i="1"/>
  <c r="P130" i="1"/>
  <c r="Q130" i="1"/>
  <c r="R130" i="1"/>
  <c r="S130" i="1"/>
  <c r="T130" i="1"/>
  <c r="U130" i="1"/>
  <c r="V130" i="1"/>
  <c r="W130" i="1"/>
  <c r="X130" i="1"/>
  <c r="O131" i="1"/>
  <c r="P131" i="1"/>
  <c r="Q131" i="1"/>
  <c r="R131" i="1"/>
  <c r="S131" i="1"/>
  <c r="T131" i="1"/>
  <c r="U131" i="1"/>
  <c r="AB131" i="1" s="1"/>
  <c r="V131" i="1"/>
  <c r="W131" i="1"/>
  <c r="X131" i="1"/>
  <c r="O132" i="1"/>
  <c r="P132" i="1"/>
  <c r="Q132" i="1"/>
  <c r="R132" i="1"/>
  <c r="S132" i="1"/>
  <c r="T132" i="1"/>
  <c r="U132" i="1"/>
  <c r="AB132" i="1" s="1"/>
  <c r="V132" i="1"/>
  <c r="W132" i="1"/>
  <c r="X132" i="1"/>
  <c r="O133" i="1"/>
  <c r="P133" i="1"/>
  <c r="Q133" i="1"/>
  <c r="Z133" i="1" s="1"/>
  <c r="R133" i="1"/>
  <c r="S133" i="1"/>
  <c r="T133" i="1"/>
  <c r="U133" i="1"/>
  <c r="AB133" i="1" s="1"/>
  <c r="V133" i="1"/>
  <c r="W133" i="1"/>
  <c r="X133" i="1"/>
  <c r="O134" i="1"/>
  <c r="P134" i="1"/>
  <c r="Q134" i="1"/>
  <c r="R134" i="1"/>
  <c r="S134" i="1"/>
  <c r="T134" i="1"/>
  <c r="U134" i="1"/>
  <c r="V134" i="1"/>
  <c r="W134" i="1"/>
  <c r="X134" i="1"/>
  <c r="O135" i="1"/>
  <c r="P135" i="1"/>
  <c r="Q135" i="1"/>
  <c r="Z135" i="1" s="1"/>
  <c r="R135" i="1"/>
  <c r="S135" i="1"/>
  <c r="T135" i="1"/>
  <c r="U135" i="1"/>
  <c r="AB135" i="1" s="1"/>
  <c r="V135" i="1"/>
  <c r="W135" i="1"/>
  <c r="X135" i="1"/>
  <c r="O94" i="1"/>
  <c r="P94" i="1"/>
  <c r="Q94" i="1"/>
  <c r="R94" i="1"/>
  <c r="S94" i="1"/>
  <c r="T94" i="1"/>
  <c r="U94" i="1"/>
  <c r="V94" i="1"/>
  <c r="W94" i="1"/>
  <c r="X94" i="1"/>
  <c r="O95" i="1"/>
  <c r="P95" i="1"/>
  <c r="Q95" i="1"/>
  <c r="Z95" i="1" s="1"/>
  <c r="R95" i="1"/>
  <c r="S95" i="1"/>
  <c r="T95" i="1"/>
  <c r="U95" i="1"/>
  <c r="V95" i="1"/>
  <c r="W95" i="1"/>
  <c r="X95" i="1"/>
  <c r="O96" i="1"/>
  <c r="P96" i="1"/>
  <c r="Q96" i="1"/>
  <c r="Z96" i="1" s="1"/>
  <c r="R96" i="1"/>
  <c r="S96" i="1"/>
  <c r="T96" i="1"/>
  <c r="U96" i="1"/>
  <c r="V96" i="1"/>
  <c r="W96" i="1"/>
  <c r="X96" i="1"/>
  <c r="O97" i="1"/>
  <c r="P97" i="1"/>
  <c r="Q97" i="1"/>
  <c r="R97" i="1"/>
  <c r="S97" i="1"/>
  <c r="T97" i="1"/>
  <c r="U97" i="1"/>
  <c r="V97" i="1"/>
  <c r="W97" i="1"/>
  <c r="X97" i="1"/>
  <c r="O112" i="1"/>
  <c r="P112" i="1"/>
  <c r="Q112" i="1"/>
  <c r="Z112" i="1" s="1"/>
  <c r="R112" i="1"/>
  <c r="S112" i="1"/>
  <c r="T112" i="1"/>
  <c r="U112" i="1"/>
  <c r="V112" i="1"/>
  <c r="W112" i="1"/>
  <c r="X112" i="1"/>
  <c r="O113" i="1"/>
  <c r="P113" i="1"/>
  <c r="Q113" i="1"/>
  <c r="Z113" i="1" s="1"/>
  <c r="R113" i="1"/>
  <c r="S113" i="1"/>
  <c r="T113" i="1"/>
  <c r="U113" i="1"/>
  <c r="AB113" i="1" s="1"/>
  <c r="V113" i="1"/>
  <c r="W113" i="1"/>
  <c r="X113" i="1"/>
  <c r="O20" i="1"/>
  <c r="P20" i="1"/>
  <c r="Q20" i="1"/>
  <c r="Z20" i="1" s="1"/>
  <c r="R20" i="1"/>
  <c r="S20" i="1"/>
  <c r="T20" i="1"/>
  <c r="U20" i="1"/>
  <c r="V20" i="1"/>
  <c r="W20" i="1"/>
  <c r="X20" i="1"/>
  <c r="O21" i="1"/>
  <c r="P21" i="1"/>
  <c r="Q21" i="1"/>
  <c r="Z21" i="1" s="1"/>
  <c r="R21" i="1"/>
  <c r="S21" i="1"/>
  <c r="T21" i="1"/>
  <c r="U21" i="1"/>
  <c r="V21" i="1"/>
  <c r="W21" i="1"/>
  <c r="X21" i="1"/>
  <c r="O22" i="1"/>
  <c r="P22" i="1"/>
  <c r="Q22" i="1"/>
  <c r="R22" i="1"/>
  <c r="S22" i="1"/>
  <c r="T22" i="1"/>
  <c r="U22" i="1"/>
  <c r="V22" i="1"/>
  <c r="W22" i="1"/>
  <c r="X22" i="1"/>
  <c r="O45" i="1"/>
  <c r="P45" i="1"/>
  <c r="Q45" i="1"/>
  <c r="Z45" i="1" s="1"/>
  <c r="R45" i="1"/>
  <c r="S45" i="1"/>
  <c r="T45" i="1"/>
  <c r="U45" i="1"/>
  <c r="V45" i="1"/>
  <c r="W45" i="1"/>
  <c r="X45" i="1"/>
  <c r="O46" i="1"/>
  <c r="P46" i="1"/>
  <c r="Q46" i="1"/>
  <c r="R46" i="1"/>
  <c r="S46" i="1"/>
  <c r="T46" i="1"/>
  <c r="U46" i="1"/>
  <c r="AB46" i="1" s="1"/>
  <c r="V46" i="1"/>
  <c r="W46" i="1"/>
  <c r="X46" i="1"/>
  <c r="O47" i="1"/>
  <c r="P47" i="1"/>
  <c r="Q47" i="1"/>
  <c r="R47" i="1"/>
  <c r="S47" i="1"/>
  <c r="T47" i="1"/>
  <c r="U47" i="1"/>
  <c r="V47" i="1"/>
  <c r="W47" i="1"/>
  <c r="X47" i="1"/>
  <c r="O48" i="1"/>
  <c r="P48" i="1"/>
  <c r="Q48" i="1"/>
  <c r="Z48" i="1" s="1"/>
  <c r="R48" i="1"/>
  <c r="S48" i="1"/>
  <c r="T48" i="1"/>
  <c r="U48" i="1"/>
  <c r="V48" i="1"/>
  <c r="W48" i="1"/>
  <c r="X48" i="1"/>
  <c r="O49" i="1"/>
  <c r="P49" i="1"/>
  <c r="Q49" i="1"/>
  <c r="Z49" i="1" s="1"/>
  <c r="R49" i="1"/>
  <c r="S49" i="1"/>
  <c r="T49" i="1"/>
  <c r="U49" i="1"/>
  <c r="AB49" i="1" s="1"/>
  <c r="V49" i="1"/>
  <c r="W49" i="1"/>
  <c r="X49" i="1"/>
  <c r="O50" i="1"/>
  <c r="P50" i="1"/>
  <c r="Q50" i="1"/>
  <c r="R50" i="1"/>
  <c r="S50" i="1"/>
  <c r="T50" i="1"/>
  <c r="U50" i="1"/>
  <c r="AB50" i="1" s="1"/>
  <c r="V50" i="1"/>
  <c r="W50" i="1"/>
  <c r="X50" i="1"/>
  <c r="O51" i="1"/>
  <c r="P51" i="1"/>
  <c r="Q51" i="1"/>
  <c r="Z51" i="1" s="1"/>
  <c r="R51" i="1"/>
  <c r="S51" i="1"/>
  <c r="T51" i="1"/>
  <c r="U51" i="1"/>
  <c r="V51" i="1"/>
  <c r="W51" i="1"/>
  <c r="X51" i="1"/>
  <c r="O52" i="1"/>
  <c r="P52" i="1"/>
  <c r="Q52" i="1"/>
  <c r="Z52" i="1" s="1"/>
  <c r="R52" i="1"/>
  <c r="S52" i="1"/>
  <c r="T52" i="1"/>
  <c r="U52" i="1"/>
  <c r="AB52" i="1" s="1"/>
  <c r="V52" i="1"/>
  <c r="W52" i="1"/>
  <c r="X52" i="1"/>
  <c r="O53" i="1"/>
  <c r="P53" i="1"/>
  <c r="Q53" i="1"/>
  <c r="Z53" i="1" s="1"/>
  <c r="R53" i="1"/>
  <c r="S53" i="1"/>
  <c r="T53" i="1"/>
  <c r="U53" i="1"/>
  <c r="V53" i="1"/>
  <c r="W53" i="1"/>
  <c r="X53" i="1"/>
  <c r="O54" i="1"/>
  <c r="P54" i="1"/>
  <c r="Q54" i="1"/>
  <c r="Z54" i="1" s="1"/>
  <c r="R54" i="1"/>
  <c r="S54" i="1"/>
  <c r="T54" i="1"/>
  <c r="U54" i="1"/>
  <c r="AB54" i="1" s="1"/>
  <c r="V54" i="1"/>
  <c r="W54" i="1"/>
  <c r="X54" i="1"/>
  <c r="O55" i="1"/>
  <c r="P55" i="1"/>
  <c r="Q55" i="1"/>
  <c r="Z55" i="1" s="1"/>
  <c r="R55" i="1"/>
  <c r="S55" i="1"/>
  <c r="T55" i="1"/>
  <c r="U55" i="1"/>
  <c r="AB55" i="1" s="1"/>
  <c r="V55" i="1"/>
  <c r="W55" i="1"/>
  <c r="X55" i="1"/>
  <c r="O56" i="1"/>
  <c r="P56" i="1"/>
  <c r="Q56" i="1"/>
  <c r="R56" i="1"/>
  <c r="S56" i="1"/>
  <c r="T56" i="1"/>
  <c r="U56" i="1"/>
  <c r="AB56" i="1" s="1"/>
  <c r="V56" i="1"/>
  <c r="W56" i="1"/>
  <c r="X56" i="1"/>
  <c r="O57" i="1"/>
  <c r="P57" i="1"/>
  <c r="Q57" i="1"/>
  <c r="R57" i="1"/>
  <c r="S57" i="1"/>
  <c r="T57" i="1"/>
  <c r="U57" i="1"/>
  <c r="AB57" i="1" s="1"/>
  <c r="V57" i="1"/>
  <c r="W57" i="1"/>
  <c r="X57" i="1"/>
  <c r="O58" i="1"/>
  <c r="P58" i="1"/>
  <c r="Q58" i="1"/>
  <c r="R58" i="1"/>
  <c r="S58" i="1"/>
  <c r="T58" i="1"/>
  <c r="U58" i="1"/>
  <c r="AB58" i="1" s="1"/>
  <c r="V58" i="1"/>
  <c r="W58" i="1"/>
  <c r="X58" i="1"/>
  <c r="O59" i="1"/>
  <c r="P59" i="1"/>
  <c r="Q59" i="1"/>
  <c r="Z59" i="1" s="1"/>
  <c r="R59" i="1"/>
  <c r="S59" i="1"/>
  <c r="T59" i="1"/>
  <c r="U59" i="1"/>
  <c r="AB59" i="1" s="1"/>
  <c r="V59" i="1"/>
  <c r="W59" i="1"/>
  <c r="X59" i="1"/>
  <c r="O124" i="1"/>
  <c r="P124" i="1"/>
  <c r="Q124" i="1"/>
  <c r="Z124" i="1" s="1"/>
  <c r="R124" i="1"/>
  <c r="S124" i="1"/>
  <c r="T124" i="1"/>
  <c r="U124" i="1"/>
  <c r="AB124" i="1" s="1"/>
  <c r="V124" i="1"/>
  <c r="W124" i="1"/>
  <c r="X124" i="1"/>
  <c r="O60" i="1"/>
  <c r="P60" i="1"/>
  <c r="Q60" i="1"/>
  <c r="R60" i="1"/>
  <c r="S60" i="1"/>
  <c r="T60" i="1"/>
  <c r="U60" i="1"/>
  <c r="V60" i="1"/>
  <c r="W60" i="1"/>
  <c r="X60" i="1"/>
  <c r="O61" i="1"/>
  <c r="P61" i="1"/>
  <c r="Q61" i="1"/>
  <c r="Z61" i="1" s="1"/>
  <c r="R61" i="1"/>
  <c r="S61" i="1"/>
  <c r="T61" i="1"/>
  <c r="U61" i="1"/>
  <c r="V61" i="1"/>
  <c r="W61" i="1"/>
  <c r="X61" i="1"/>
  <c r="O62" i="1"/>
  <c r="P62" i="1"/>
  <c r="Q62" i="1"/>
  <c r="Z62" i="1" s="1"/>
  <c r="R62" i="1"/>
  <c r="S62" i="1"/>
  <c r="T62" i="1"/>
  <c r="U62" i="1"/>
  <c r="AB62" i="1" s="1"/>
  <c r="V62" i="1"/>
  <c r="W62" i="1"/>
  <c r="X62" i="1"/>
  <c r="O63" i="1"/>
  <c r="P63" i="1"/>
  <c r="Q63" i="1"/>
  <c r="R63" i="1"/>
  <c r="S63" i="1"/>
  <c r="T63" i="1"/>
  <c r="U63" i="1"/>
  <c r="AB63" i="1" s="1"/>
  <c r="V63" i="1"/>
  <c r="W63" i="1"/>
  <c r="X63" i="1"/>
  <c r="O64" i="1"/>
  <c r="P64" i="1"/>
  <c r="Q64" i="1"/>
  <c r="Z64" i="1" s="1"/>
  <c r="R64" i="1"/>
  <c r="S64" i="1"/>
  <c r="T64" i="1"/>
  <c r="U64" i="1"/>
  <c r="AB64" i="1" s="1"/>
  <c r="V64" i="1"/>
  <c r="W64" i="1"/>
  <c r="X64" i="1"/>
  <c r="O65" i="1"/>
  <c r="P65" i="1"/>
  <c r="Q65" i="1"/>
  <c r="Z65" i="1" s="1"/>
  <c r="R65" i="1"/>
  <c r="S65" i="1"/>
  <c r="T65" i="1"/>
  <c r="U65" i="1"/>
  <c r="V65" i="1"/>
  <c r="W65" i="1"/>
  <c r="X65" i="1"/>
  <c r="O66" i="1"/>
  <c r="P66" i="1"/>
  <c r="Q66" i="1"/>
  <c r="R66" i="1"/>
  <c r="S66" i="1"/>
  <c r="T66" i="1"/>
  <c r="U66" i="1"/>
  <c r="V66" i="1"/>
  <c r="W66" i="1"/>
  <c r="X66" i="1"/>
  <c r="O67" i="1"/>
  <c r="P67" i="1"/>
  <c r="Q67" i="1"/>
  <c r="Z67" i="1" s="1"/>
  <c r="R67" i="1"/>
  <c r="S67" i="1"/>
  <c r="T67" i="1"/>
  <c r="U67" i="1"/>
  <c r="AB67" i="1" s="1"/>
  <c r="V67" i="1"/>
  <c r="W67" i="1"/>
  <c r="X67" i="1"/>
  <c r="O68" i="1"/>
  <c r="P68" i="1"/>
  <c r="Q68" i="1"/>
  <c r="Z68" i="1" s="1"/>
  <c r="R68" i="1"/>
  <c r="S68" i="1"/>
  <c r="T68" i="1"/>
  <c r="U68" i="1"/>
  <c r="AB68" i="1" s="1"/>
  <c r="V68" i="1"/>
  <c r="W68" i="1"/>
  <c r="X68" i="1"/>
  <c r="O69" i="1"/>
  <c r="P69" i="1"/>
  <c r="Q69" i="1"/>
  <c r="R69" i="1"/>
  <c r="S69" i="1"/>
  <c r="T69" i="1"/>
  <c r="U69" i="1"/>
  <c r="AB69" i="1" s="1"/>
  <c r="V69" i="1"/>
  <c r="W69" i="1"/>
  <c r="X69" i="1"/>
  <c r="O70" i="1"/>
  <c r="P70" i="1"/>
  <c r="Q70" i="1"/>
  <c r="R70" i="1"/>
  <c r="S70" i="1"/>
  <c r="T70" i="1"/>
  <c r="U70" i="1"/>
  <c r="AB70" i="1" s="1"/>
  <c r="V70" i="1"/>
  <c r="W70" i="1"/>
  <c r="X70" i="1"/>
  <c r="O71" i="1"/>
  <c r="P71" i="1"/>
  <c r="Q71" i="1"/>
  <c r="Z71" i="1" s="1"/>
  <c r="R71" i="1"/>
  <c r="S71" i="1"/>
  <c r="T71" i="1"/>
  <c r="U71" i="1"/>
  <c r="AB71" i="1" s="1"/>
  <c r="V71" i="1"/>
  <c r="W71" i="1"/>
  <c r="X71" i="1"/>
  <c r="O72" i="1"/>
  <c r="P72" i="1"/>
  <c r="Q72" i="1"/>
  <c r="Z72" i="1" s="1"/>
  <c r="R72" i="1"/>
  <c r="S72" i="1"/>
  <c r="T72" i="1"/>
  <c r="U72" i="1"/>
  <c r="AB72" i="1" s="1"/>
  <c r="V72" i="1"/>
  <c r="W72" i="1"/>
  <c r="X72" i="1"/>
  <c r="O73" i="1"/>
  <c r="P73" i="1"/>
  <c r="Q73" i="1"/>
  <c r="R73" i="1"/>
  <c r="S73" i="1"/>
  <c r="T73" i="1"/>
  <c r="U73" i="1"/>
  <c r="AB73" i="1" s="1"/>
  <c r="V73" i="1"/>
  <c r="W73" i="1"/>
  <c r="X73" i="1"/>
  <c r="O74" i="1"/>
  <c r="P74" i="1"/>
  <c r="Q74" i="1"/>
  <c r="Z74" i="1" s="1"/>
  <c r="R74" i="1"/>
  <c r="S74" i="1"/>
  <c r="T74" i="1"/>
  <c r="U74" i="1"/>
  <c r="AB74" i="1" s="1"/>
  <c r="V74" i="1"/>
  <c r="W74" i="1"/>
  <c r="X74" i="1"/>
  <c r="O75" i="1"/>
  <c r="P75" i="1"/>
  <c r="Q75" i="1"/>
  <c r="R75" i="1"/>
  <c r="S75" i="1"/>
  <c r="T75" i="1"/>
  <c r="U75" i="1"/>
  <c r="AB75" i="1" s="1"/>
  <c r="V75" i="1"/>
  <c r="W75" i="1"/>
  <c r="X75" i="1"/>
  <c r="O76" i="1"/>
  <c r="P76" i="1"/>
  <c r="Q76" i="1"/>
  <c r="R76" i="1"/>
  <c r="S76" i="1"/>
  <c r="T76" i="1"/>
  <c r="U76" i="1"/>
  <c r="AB76" i="1" s="1"/>
  <c r="V76" i="1"/>
  <c r="W76" i="1"/>
  <c r="X76" i="1"/>
  <c r="O77" i="1"/>
  <c r="P77" i="1"/>
  <c r="Q77" i="1"/>
  <c r="Z77" i="1" s="1"/>
  <c r="R77" i="1"/>
  <c r="S77" i="1"/>
  <c r="T77" i="1"/>
  <c r="U77" i="1"/>
  <c r="AB77" i="1" s="1"/>
  <c r="V77" i="1"/>
  <c r="W77" i="1"/>
  <c r="X77" i="1"/>
  <c r="O78" i="1"/>
  <c r="P78" i="1"/>
  <c r="Q78" i="1"/>
  <c r="Z78" i="1" s="1"/>
  <c r="R78" i="1"/>
  <c r="S78" i="1"/>
  <c r="T78" i="1"/>
  <c r="U78" i="1"/>
  <c r="AB78" i="1" s="1"/>
  <c r="V78" i="1"/>
  <c r="W78" i="1"/>
  <c r="X78" i="1"/>
  <c r="O79" i="1"/>
  <c r="P79" i="1"/>
  <c r="Q79" i="1"/>
  <c r="R79" i="1"/>
  <c r="S79" i="1"/>
  <c r="T79" i="1"/>
  <c r="U79" i="1"/>
  <c r="AB79" i="1" s="1"/>
  <c r="V79" i="1"/>
  <c r="W79" i="1"/>
  <c r="X79" i="1"/>
  <c r="O80" i="1"/>
  <c r="P80" i="1"/>
  <c r="Q80" i="1"/>
  <c r="R80" i="1"/>
  <c r="S80" i="1"/>
  <c r="T80" i="1"/>
  <c r="U80" i="1"/>
  <c r="AB80" i="1" s="1"/>
  <c r="V80" i="1"/>
  <c r="W80" i="1"/>
  <c r="X80" i="1"/>
  <c r="O81" i="1"/>
  <c r="P81" i="1"/>
  <c r="Q81" i="1"/>
  <c r="Z81" i="1" s="1"/>
  <c r="R81" i="1"/>
  <c r="S81" i="1"/>
  <c r="T81" i="1"/>
  <c r="U81" i="1"/>
  <c r="AB81" i="1" s="1"/>
  <c r="V81" i="1"/>
  <c r="W81" i="1"/>
  <c r="X81" i="1"/>
  <c r="O82" i="1"/>
  <c r="P82" i="1"/>
  <c r="Q82" i="1"/>
  <c r="Z82" i="1" s="1"/>
  <c r="R82" i="1"/>
  <c r="S82" i="1"/>
  <c r="T82" i="1"/>
  <c r="U82" i="1"/>
  <c r="AB82" i="1" s="1"/>
  <c r="V82" i="1"/>
  <c r="W82" i="1"/>
  <c r="X82" i="1"/>
  <c r="O83" i="1"/>
  <c r="P83" i="1"/>
  <c r="Q83" i="1"/>
  <c r="Z83" i="1" s="1"/>
  <c r="R83" i="1"/>
  <c r="S83" i="1"/>
  <c r="T83" i="1"/>
  <c r="U83" i="1"/>
  <c r="AB83" i="1" s="1"/>
  <c r="V83" i="1"/>
  <c r="W83" i="1"/>
  <c r="X83" i="1"/>
  <c r="O84" i="1"/>
  <c r="P84" i="1"/>
  <c r="Q84" i="1"/>
  <c r="R84" i="1"/>
  <c r="S84" i="1"/>
  <c r="T84" i="1"/>
  <c r="U84" i="1"/>
  <c r="AB84" i="1" s="1"/>
  <c r="V84" i="1"/>
  <c r="W84" i="1"/>
  <c r="X84" i="1"/>
  <c r="O85" i="1"/>
  <c r="P85" i="1"/>
  <c r="Q85" i="1"/>
  <c r="R85" i="1"/>
  <c r="S85" i="1"/>
  <c r="T85" i="1"/>
  <c r="U85" i="1"/>
  <c r="AB85" i="1" s="1"/>
  <c r="V85" i="1"/>
  <c r="W85" i="1"/>
  <c r="X85" i="1"/>
  <c r="O86" i="1"/>
  <c r="P86" i="1"/>
  <c r="Q86" i="1"/>
  <c r="Z86" i="1" s="1"/>
  <c r="R86" i="1"/>
  <c r="S86" i="1"/>
  <c r="T86" i="1"/>
  <c r="U86" i="1"/>
  <c r="V86" i="1"/>
  <c r="W86" i="1"/>
  <c r="X86" i="1"/>
  <c r="O87" i="1"/>
  <c r="P87" i="1"/>
  <c r="Q87" i="1"/>
  <c r="R87" i="1"/>
  <c r="S87" i="1"/>
  <c r="T87" i="1"/>
  <c r="U87" i="1"/>
  <c r="AB87" i="1" s="1"/>
  <c r="V87" i="1"/>
  <c r="W87" i="1"/>
  <c r="X87" i="1"/>
  <c r="O23" i="1"/>
  <c r="P23" i="1"/>
  <c r="Q23" i="1"/>
  <c r="Z23" i="1" s="1"/>
  <c r="R23" i="1"/>
  <c r="S23" i="1"/>
  <c r="T23" i="1"/>
  <c r="U23" i="1"/>
  <c r="AB23" i="1" s="1"/>
  <c r="V23" i="1"/>
  <c r="W23" i="1"/>
  <c r="X23" i="1"/>
  <c r="O24" i="1"/>
  <c r="P24" i="1"/>
  <c r="Q24" i="1"/>
  <c r="Z24" i="1" s="1"/>
  <c r="R24" i="1"/>
  <c r="S24" i="1"/>
  <c r="T24" i="1"/>
  <c r="U24" i="1"/>
  <c r="V24" i="1"/>
  <c r="W24" i="1"/>
  <c r="X24" i="1"/>
  <c r="O25" i="1"/>
  <c r="P25" i="1"/>
  <c r="Q25" i="1"/>
  <c r="Z25" i="1" s="1"/>
  <c r="R25" i="1"/>
  <c r="S25" i="1"/>
  <c r="T25" i="1"/>
  <c r="U25" i="1"/>
  <c r="AB25" i="1" s="1"/>
  <c r="V25" i="1"/>
  <c r="W25" i="1"/>
  <c r="X25" i="1"/>
  <c r="O19" i="2"/>
  <c r="P19" i="2"/>
  <c r="Q19" i="2" s="1"/>
  <c r="O20" i="2"/>
  <c r="P20" i="2"/>
  <c r="Q20" i="2" s="1"/>
  <c r="O21" i="2"/>
  <c r="P21" i="2"/>
  <c r="O22" i="2"/>
  <c r="P22" i="2"/>
  <c r="O23" i="2"/>
  <c r="P23" i="2"/>
  <c r="Q23" i="2" s="1"/>
  <c r="O24" i="2"/>
  <c r="P24" i="2"/>
  <c r="Q24" i="2" s="1"/>
  <c r="O25" i="2"/>
  <c r="P25" i="2"/>
  <c r="BS28" i="1"/>
  <c r="AG141" i="1" s="1"/>
  <c r="BS25" i="1"/>
  <c r="BS24" i="1"/>
  <c r="AH97" i="1" s="1"/>
  <c r="BS23" i="1"/>
  <c r="P18" i="2"/>
  <c r="O18" i="2"/>
  <c r="P17" i="2"/>
  <c r="O17" i="2"/>
  <c r="P16" i="2"/>
  <c r="O16" i="2"/>
  <c r="P15" i="2"/>
  <c r="O15" i="2"/>
  <c r="P14" i="2"/>
  <c r="O14" i="2"/>
  <c r="X15" i="1"/>
  <c r="X16" i="1"/>
  <c r="X28" i="1"/>
  <c r="X29" i="1"/>
  <c r="X30" i="1"/>
  <c r="X108" i="1"/>
  <c r="X31" i="1"/>
  <c r="X32" i="1"/>
  <c r="X33" i="1"/>
  <c r="X90" i="1"/>
  <c r="X91" i="1"/>
  <c r="X93" i="1"/>
  <c r="X34" i="1"/>
  <c r="X35" i="1"/>
  <c r="X109" i="1"/>
  <c r="X107" i="1"/>
  <c r="X36" i="1"/>
  <c r="X37" i="1"/>
  <c r="X138" i="1"/>
  <c r="X110" i="1"/>
  <c r="X111" i="1"/>
  <c r="X38" i="1"/>
  <c r="X139" i="1"/>
  <c r="X39" i="1"/>
  <c r="X40" i="1"/>
  <c r="X41" i="1"/>
  <c r="X42" i="1"/>
  <c r="X140" i="1"/>
  <c r="X141" i="1"/>
  <c r="X43" i="1"/>
  <c r="X142" i="1"/>
  <c r="X143" i="1"/>
  <c r="X144" i="1"/>
  <c r="X145" i="1"/>
  <c r="X17" i="1"/>
  <c r="X18" i="1"/>
  <c r="X19" i="1"/>
  <c r="X92" i="1"/>
  <c r="X44" i="1"/>
  <c r="X105" i="1"/>
  <c r="X106" i="1"/>
  <c r="X146" i="1"/>
  <c r="X147" i="1"/>
  <c r="X148" i="1"/>
  <c r="X149" i="1"/>
  <c r="X14" i="1"/>
  <c r="W15" i="1"/>
  <c r="W16" i="1"/>
  <c r="W28" i="1"/>
  <c r="W29" i="1"/>
  <c r="W30" i="1"/>
  <c r="W108" i="1"/>
  <c r="W31" i="1"/>
  <c r="W32" i="1"/>
  <c r="W33" i="1"/>
  <c r="W90" i="1"/>
  <c r="W91" i="1"/>
  <c r="W93" i="1"/>
  <c r="W34" i="1"/>
  <c r="W35" i="1"/>
  <c r="W109" i="1"/>
  <c r="W107" i="1"/>
  <c r="W36" i="1"/>
  <c r="W37" i="1"/>
  <c r="W138" i="1"/>
  <c r="W110" i="1"/>
  <c r="W111" i="1"/>
  <c r="W38" i="1"/>
  <c r="W139" i="1"/>
  <c r="W39" i="1"/>
  <c r="W40" i="1"/>
  <c r="W41" i="1"/>
  <c r="W42" i="1"/>
  <c r="W140" i="1"/>
  <c r="W141" i="1"/>
  <c r="W43" i="1"/>
  <c r="W142" i="1"/>
  <c r="W143" i="1"/>
  <c r="W144" i="1"/>
  <c r="W145" i="1"/>
  <c r="W17" i="1"/>
  <c r="W18" i="1"/>
  <c r="W19" i="1"/>
  <c r="W92" i="1"/>
  <c r="W44" i="1"/>
  <c r="W105" i="1"/>
  <c r="W106" i="1"/>
  <c r="W146" i="1"/>
  <c r="W147" i="1"/>
  <c r="W148" i="1"/>
  <c r="W149" i="1"/>
  <c r="W14" i="1"/>
  <c r="V15" i="1"/>
  <c r="V16" i="1"/>
  <c r="V28" i="1"/>
  <c r="V29" i="1"/>
  <c r="V30" i="1"/>
  <c r="V108" i="1"/>
  <c r="V31" i="1"/>
  <c r="V32" i="1"/>
  <c r="V33" i="1"/>
  <c r="V90" i="1"/>
  <c r="V91" i="1"/>
  <c r="V93" i="1"/>
  <c r="V34" i="1"/>
  <c r="V35" i="1"/>
  <c r="V109" i="1"/>
  <c r="V107" i="1"/>
  <c r="V36" i="1"/>
  <c r="V37" i="1"/>
  <c r="V138" i="1"/>
  <c r="V110" i="1"/>
  <c r="V111" i="1"/>
  <c r="V38" i="1"/>
  <c r="V139" i="1"/>
  <c r="V39" i="1"/>
  <c r="V40" i="1"/>
  <c r="V41" i="1"/>
  <c r="V42" i="1"/>
  <c r="V140" i="1"/>
  <c r="V141" i="1"/>
  <c r="V43" i="1"/>
  <c r="V142" i="1"/>
  <c r="V143" i="1"/>
  <c r="V144" i="1"/>
  <c r="V145" i="1"/>
  <c r="V17" i="1"/>
  <c r="V18" i="1"/>
  <c r="V19" i="1"/>
  <c r="V92" i="1"/>
  <c r="V44" i="1"/>
  <c r="V105" i="1"/>
  <c r="V106" i="1"/>
  <c r="V146" i="1"/>
  <c r="V147" i="1"/>
  <c r="V148" i="1"/>
  <c r="V149" i="1"/>
  <c r="V14" i="1"/>
  <c r="U15" i="1"/>
  <c r="AB15" i="1" s="1"/>
  <c r="U16" i="1"/>
  <c r="AB16" i="1" s="1"/>
  <c r="U28" i="1"/>
  <c r="U29" i="1"/>
  <c r="AB29" i="1" s="1"/>
  <c r="U30" i="1"/>
  <c r="AB30" i="1" s="1"/>
  <c r="U108" i="1"/>
  <c r="AB108" i="1" s="1"/>
  <c r="U31" i="1"/>
  <c r="AB31" i="1" s="1"/>
  <c r="U32" i="1"/>
  <c r="AB32" i="1" s="1"/>
  <c r="U33" i="1"/>
  <c r="AB33" i="1" s="1"/>
  <c r="U90" i="1"/>
  <c r="AB90" i="1" s="1"/>
  <c r="U91" i="1"/>
  <c r="U93" i="1"/>
  <c r="AB93" i="1" s="1"/>
  <c r="U34" i="1"/>
  <c r="AB34" i="1" s="1"/>
  <c r="U35" i="1"/>
  <c r="U109" i="1"/>
  <c r="AB109" i="1" s="1"/>
  <c r="U107" i="1"/>
  <c r="AB107" i="1" s="1"/>
  <c r="U36" i="1"/>
  <c r="AB36" i="1" s="1"/>
  <c r="U37" i="1"/>
  <c r="AB37" i="1" s="1"/>
  <c r="U138" i="1"/>
  <c r="AB138" i="1" s="1"/>
  <c r="U110" i="1"/>
  <c r="AB110" i="1" s="1"/>
  <c r="U111" i="1"/>
  <c r="U38" i="1"/>
  <c r="AB38" i="1" s="1"/>
  <c r="U139" i="1"/>
  <c r="AB139" i="1" s="1"/>
  <c r="U39" i="1"/>
  <c r="AB39" i="1" s="1"/>
  <c r="U40" i="1"/>
  <c r="AB40" i="1" s="1"/>
  <c r="U41" i="1"/>
  <c r="AB41" i="1" s="1"/>
  <c r="U42" i="1"/>
  <c r="U140" i="1"/>
  <c r="AB140" i="1" s="1"/>
  <c r="U141" i="1"/>
  <c r="AB141" i="1" s="1"/>
  <c r="U43" i="1"/>
  <c r="AB43" i="1" s="1"/>
  <c r="U142" i="1"/>
  <c r="AB142" i="1" s="1"/>
  <c r="U143" i="1"/>
  <c r="AB143" i="1" s="1"/>
  <c r="U144" i="1"/>
  <c r="AB144" i="1" s="1"/>
  <c r="U145" i="1"/>
  <c r="AB145" i="1" s="1"/>
  <c r="U17" i="1"/>
  <c r="U18" i="1"/>
  <c r="U19" i="1"/>
  <c r="AB19" i="1" s="1"/>
  <c r="U92" i="1"/>
  <c r="U44" i="1"/>
  <c r="U105" i="1"/>
  <c r="U106" i="1"/>
  <c r="AB106" i="1" s="1"/>
  <c r="U146" i="1"/>
  <c r="AB146" i="1" s="1"/>
  <c r="U147" i="1"/>
  <c r="AB147" i="1" s="1"/>
  <c r="U148" i="1"/>
  <c r="AB148" i="1" s="1"/>
  <c r="U149" i="1"/>
  <c r="AB149" i="1" s="1"/>
  <c r="U14" i="1"/>
  <c r="AB14" i="1" s="1"/>
  <c r="T15" i="1"/>
  <c r="T16" i="1"/>
  <c r="T28" i="1"/>
  <c r="T29" i="1"/>
  <c r="T30" i="1"/>
  <c r="T108" i="1"/>
  <c r="T31" i="1"/>
  <c r="T32" i="1"/>
  <c r="T33" i="1"/>
  <c r="T90" i="1"/>
  <c r="T91" i="1"/>
  <c r="T93" i="1"/>
  <c r="T34" i="1"/>
  <c r="T35" i="1"/>
  <c r="T109" i="1"/>
  <c r="T107" i="1"/>
  <c r="T36" i="1"/>
  <c r="T37" i="1"/>
  <c r="T138" i="1"/>
  <c r="T110" i="1"/>
  <c r="T111" i="1"/>
  <c r="T38" i="1"/>
  <c r="T139" i="1"/>
  <c r="T39" i="1"/>
  <c r="T40" i="1"/>
  <c r="T41" i="1"/>
  <c r="T42" i="1"/>
  <c r="T140" i="1"/>
  <c r="T141" i="1"/>
  <c r="T43" i="1"/>
  <c r="T142" i="1"/>
  <c r="T143" i="1"/>
  <c r="T144" i="1"/>
  <c r="T145" i="1"/>
  <c r="T17" i="1"/>
  <c r="T18" i="1"/>
  <c r="T19" i="1"/>
  <c r="T92" i="1"/>
  <c r="T44" i="1"/>
  <c r="T105" i="1"/>
  <c r="T106" i="1"/>
  <c r="T146" i="1"/>
  <c r="T147" i="1"/>
  <c r="T148" i="1"/>
  <c r="T149" i="1"/>
  <c r="T14" i="1"/>
  <c r="S15" i="1"/>
  <c r="S16" i="1"/>
  <c r="S28" i="1"/>
  <c r="S29" i="1"/>
  <c r="S30" i="1"/>
  <c r="S108" i="1"/>
  <c r="S31" i="1"/>
  <c r="S32" i="1"/>
  <c r="S33" i="1"/>
  <c r="S90" i="1"/>
  <c r="S91" i="1"/>
  <c r="S93" i="1"/>
  <c r="S34" i="1"/>
  <c r="S35" i="1"/>
  <c r="S109" i="1"/>
  <c r="S107" i="1"/>
  <c r="S36" i="1"/>
  <c r="S37" i="1"/>
  <c r="S138" i="1"/>
  <c r="S110" i="1"/>
  <c r="S111" i="1"/>
  <c r="S38" i="1"/>
  <c r="S139" i="1"/>
  <c r="S39" i="1"/>
  <c r="S40" i="1"/>
  <c r="S41" i="1"/>
  <c r="S42" i="1"/>
  <c r="S140" i="1"/>
  <c r="S141" i="1"/>
  <c r="S43" i="1"/>
  <c r="S142" i="1"/>
  <c r="S143" i="1"/>
  <c r="S144" i="1"/>
  <c r="S145" i="1"/>
  <c r="S17" i="1"/>
  <c r="S18" i="1"/>
  <c r="S19" i="1"/>
  <c r="S92" i="1"/>
  <c r="S44" i="1"/>
  <c r="S105" i="1"/>
  <c r="S106" i="1"/>
  <c r="S146" i="1"/>
  <c r="S147" i="1"/>
  <c r="S148" i="1"/>
  <c r="S149" i="1"/>
  <c r="S14" i="1"/>
  <c r="R15" i="1"/>
  <c r="R16" i="1"/>
  <c r="R28" i="1"/>
  <c r="R29" i="1"/>
  <c r="R30" i="1"/>
  <c r="R108" i="1"/>
  <c r="R31" i="1"/>
  <c r="R32" i="1"/>
  <c r="R33" i="1"/>
  <c r="R90" i="1"/>
  <c r="R91" i="1"/>
  <c r="R93" i="1"/>
  <c r="R34" i="1"/>
  <c r="R35" i="1"/>
  <c r="R109" i="1"/>
  <c r="R107" i="1"/>
  <c r="R36" i="1"/>
  <c r="R37" i="1"/>
  <c r="R138" i="1"/>
  <c r="R110" i="1"/>
  <c r="R111" i="1"/>
  <c r="R38" i="1"/>
  <c r="R139" i="1"/>
  <c r="R39" i="1"/>
  <c r="R40" i="1"/>
  <c r="R41" i="1"/>
  <c r="R42" i="1"/>
  <c r="R140" i="1"/>
  <c r="R141" i="1"/>
  <c r="R43" i="1"/>
  <c r="R142" i="1"/>
  <c r="R143" i="1"/>
  <c r="R144" i="1"/>
  <c r="R145" i="1"/>
  <c r="R17" i="1"/>
  <c r="R18" i="1"/>
  <c r="R19" i="1"/>
  <c r="R92" i="1"/>
  <c r="R44" i="1"/>
  <c r="R105" i="1"/>
  <c r="R106" i="1"/>
  <c r="R146" i="1"/>
  <c r="R147" i="1"/>
  <c r="R148" i="1"/>
  <c r="R149" i="1"/>
  <c r="R14" i="1"/>
  <c r="Q15" i="1"/>
  <c r="Q16" i="1"/>
  <c r="Z16" i="1" s="1"/>
  <c r="Q28" i="1"/>
  <c r="Q29" i="1"/>
  <c r="Z29" i="1" s="1"/>
  <c r="Q30" i="1"/>
  <c r="Z30" i="1" s="1"/>
  <c r="Q108" i="1"/>
  <c r="Z108" i="1" s="1"/>
  <c r="Q31" i="1"/>
  <c r="Q32" i="1"/>
  <c r="Z32" i="1" s="1"/>
  <c r="Q33" i="1"/>
  <c r="Z33" i="1" s="1"/>
  <c r="Q90" i="1"/>
  <c r="Q91" i="1"/>
  <c r="Q93" i="1"/>
  <c r="Q34" i="1"/>
  <c r="Q35" i="1"/>
  <c r="Q109" i="1"/>
  <c r="Z109" i="1" s="1"/>
  <c r="Q107" i="1"/>
  <c r="Z107" i="1" s="1"/>
  <c r="Q36" i="1"/>
  <c r="Z36" i="1" s="1"/>
  <c r="Q37" i="1"/>
  <c r="Z37" i="1" s="1"/>
  <c r="Q138" i="1"/>
  <c r="Z138" i="1" s="1"/>
  <c r="Q110" i="1"/>
  <c r="Q111" i="1"/>
  <c r="Z111" i="1" s="1"/>
  <c r="Q38" i="1"/>
  <c r="Q139" i="1"/>
  <c r="Z139" i="1" s="1"/>
  <c r="Q39" i="1"/>
  <c r="Q40" i="1"/>
  <c r="Z40" i="1" s="1"/>
  <c r="Q41" i="1"/>
  <c r="Q42" i="1"/>
  <c r="Z42" i="1" s="1"/>
  <c r="Q140" i="1"/>
  <c r="Z140" i="1" s="1"/>
  <c r="Q141" i="1"/>
  <c r="Z141" i="1" s="1"/>
  <c r="Q43" i="1"/>
  <c r="Q142" i="1"/>
  <c r="Z142" i="1" s="1"/>
  <c r="Q143" i="1"/>
  <c r="Z143" i="1" s="1"/>
  <c r="Q144" i="1"/>
  <c r="Z144" i="1" s="1"/>
  <c r="Q145" i="1"/>
  <c r="Z145" i="1" s="1"/>
  <c r="Q17" i="1"/>
  <c r="Z17" i="1" s="1"/>
  <c r="Q18" i="1"/>
  <c r="Q19" i="1"/>
  <c r="Q92" i="1"/>
  <c r="Q44" i="1"/>
  <c r="Q105" i="1"/>
  <c r="Z105" i="1" s="1"/>
  <c r="Q106" i="1"/>
  <c r="Q146" i="1"/>
  <c r="Z146" i="1" s="1"/>
  <c r="Q147" i="1"/>
  <c r="Z147" i="1" s="1"/>
  <c r="Q148" i="1"/>
  <c r="Z148" i="1" s="1"/>
  <c r="Q149" i="1"/>
  <c r="Z149" i="1" s="1"/>
  <c r="Q14" i="1"/>
  <c r="P15" i="1"/>
  <c r="P16" i="1"/>
  <c r="P28" i="1"/>
  <c r="P29" i="1"/>
  <c r="P30" i="1"/>
  <c r="P108" i="1"/>
  <c r="P31" i="1"/>
  <c r="P32" i="1"/>
  <c r="P33" i="1"/>
  <c r="P90" i="1"/>
  <c r="P91" i="1"/>
  <c r="P93" i="1"/>
  <c r="P34" i="1"/>
  <c r="P35" i="1"/>
  <c r="P109" i="1"/>
  <c r="P107" i="1"/>
  <c r="P36" i="1"/>
  <c r="P37" i="1"/>
  <c r="P138" i="1"/>
  <c r="P110" i="1"/>
  <c r="P111" i="1"/>
  <c r="P38" i="1"/>
  <c r="P139" i="1"/>
  <c r="P39" i="1"/>
  <c r="P40" i="1"/>
  <c r="P41" i="1"/>
  <c r="P42" i="1"/>
  <c r="P140" i="1"/>
  <c r="P141" i="1"/>
  <c r="P43" i="1"/>
  <c r="P142" i="1"/>
  <c r="P143" i="1"/>
  <c r="P144" i="1"/>
  <c r="P145" i="1"/>
  <c r="P17" i="1"/>
  <c r="P18" i="1"/>
  <c r="P19" i="1"/>
  <c r="P92" i="1"/>
  <c r="P44" i="1"/>
  <c r="P105" i="1"/>
  <c r="P106" i="1"/>
  <c r="P146" i="1"/>
  <c r="P147" i="1"/>
  <c r="P148" i="1"/>
  <c r="P149" i="1"/>
  <c r="P14" i="1"/>
  <c r="O15" i="1"/>
  <c r="O16" i="1"/>
  <c r="O28" i="1"/>
  <c r="O29" i="1"/>
  <c r="O30" i="1"/>
  <c r="O108" i="1"/>
  <c r="O31" i="1"/>
  <c r="O32" i="1"/>
  <c r="O33" i="1"/>
  <c r="O90" i="1"/>
  <c r="O91" i="1"/>
  <c r="O93" i="1"/>
  <c r="O34" i="1"/>
  <c r="O35" i="1"/>
  <c r="O109" i="1"/>
  <c r="O107" i="1"/>
  <c r="O36" i="1"/>
  <c r="O37" i="1"/>
  <c r="O138" i="1"/>
  <c r="O110" i="1"/>
  <c r="O111" i="1"/>
  <c r="O38" i="1"/>
  <c r="O139" i="1"/>
  <c r="O39" i="1"/>
  <c r="O40" i="1"/>
  <c r="O41" i="1"/>
  <c r="O42" i="1"/>
  <c r="O140" i="1"/>
  <c r="O141" i="1"/>
  <c r="O43" i="1"/>
  <c r="O142" i="1"/>
  <c r="O143" i="1"/>
  <c r="O144" i="1"/>
  <c r="O145" i="1"/>
  <c r="O17" i="1"/>
  <c r="O18" i="1"/>
  <c r="O19" i="1"/>
  <c r="O92" i="1"/>
  <c r="O44" i="1"/>
  <c r="O105" i="1"/>
  <c r="O106" i="1"/>
  <c r="O146" i="1"/>
  <c r="O147" i="1"/>
  <c r="O148" i="1"/>
  <c r="O149" i="1"/>
  <c r="O14" i="1"/>
  <c r="Q22" i="2" l="1"/>
  <c r="BG138" i="1"/>
  <c r="AA142" i="1"/>
  <c r="AA139" i="1"/>
  <c r="AA147" i="1"/>
  <c r="AA138" i="1"/>
  <c r="AA146" i="1"/>
  <c r="AA145" i="1"/>
  <c r="AA164" i="1"/>
  <c r="AA160" i="1"/>
  <c r="AA156" i="1"/>
  <c r="AA152" i="1"/>
  <c r="AA149" i="1"/>
  <c r="AA141" i="1"/>
  <c r="AA148" i="1"/>
  <c r="AA140" i="1"/>
  <c r="AA165" i="1"/>
  <c r="AA161" i="1"/>
  <c r="AA157" i="1"/>
  <c r="AA153" i="1"/>
  <c r="AA144" i="1"/>
  <c r="AA163" i="1"/>
  <c r="AA159" i="1"/>
  <c r="AA155" i="1"/>
  <c r="AA151" i="1"/>
  <c r="AA143" i="1"/>
  <c r="AA162" i="1"/>
  <c r="AA158" i="1"/>
  <c r="AA154" i="1"/>
  <c r="AA150" i="1"/>
  <c r="BP45" i="1"/>
  <c r="AX135" i="1"/>
  <c r="BK135" i="1" s="1"/>
  <c r="AA20" i="1"/>
  <c r="BO34" i="1"/>
  <c r="BP44" i="1"/>
  <c r="BP142" i="1"/>
  <c r="BO148" i="1"/>
  <c r="AW135" i="1"/>
  <c r="BJ135" i="1" s="1"/>
  <c r="AY110" i="1"/>
  <c r="BL110" i="1" s="1"/>
  <c r="AW132" i="1"/>
  <c r="BJ132" i="1" s="1"/>
  <c r="AX116" i="1"/>
  <c r="BK116" i="1" s="1"/>
  <c r="AU93" i="1"/>
  <c r="BH93" i="1" s="1"/>
  <c r="AZ135" i="1"/>
  <c r="BM135" i="1" s="1"/>
  <c r="AY135" i="1"/>
  <c r="BL135" i="1" s="1"/>
  <c r="AZ44" i="1"/>
  <c r="BM44" i="1" s="1"/>
  <c r="AU135" i="1"/>
  <c r="BH135" i="1" s="1"/>
  <c r="AA21" i="1"/>
  <c r="AG101" i="1"/>
  <c r="AG129" i="1"/>
  <c r="AG42" i="1"/>
  <c r="AG67" i="1"/>
  <c r="AG123" i="1"/>
  <c r="AG150" i="1"/>
  <c r="AG154" i="1"/>
  <c r="AG149" i="1"/>
  <c r="AG111" i="1"/>
  <c r="AG134" i="1"/>
  <c r="AG30" i="1"/>
  <c r="BP107" i="1"/>
  <c r="BO43" i="1"/>
  <c r="AA85" i="1"/>
  <c r="AU14" i="1"/>
  <c r="BH14" i="1" s="1"/>
  <c r="AG92" i="1"/>
  <c r="BP32" i="1"/>
  <c r="AG73" i="1"/>
  <c r="AG70" i="1"/>
  <c r="AG135" i="1"/>
  <c r="AG76" i="1"/>
  <c r="AX41" i="1"/>
  <c r="BK41" i="1" s="1"/>
  <c r="AX37" i="1"/>
  <c r="BK37" i="1" s="1"/>
  <c r="AW16" i="1"/>
  <c r="BJ16" i="1" s="1"/>
  <c r="AW35" i="1"/>
  <c r="BJ35" i="1" s="1"/>
  <c r="AX108" i="1"/>
  <c r="BK108" i="1" s="1"/>
  <c r="AW82" i="1"/>
  <c r="BJ82" i="1" s="1"/>
  <c r="AW70" i="1"/>
  <c r="BJ70" i="1" s="1"/>
  <c r="AW62" i="1"/>
  <c r="BJ62" i="1" s="1"/>
  <c r="AX47" i="1"/>
  <c r="BK47" i="1" s="1"/>
  <c r="BO45" i="1"/>
  <c r="BO113" i="1"/>
  <c r="BO95" i="1"/>
  <c r="BO165" i="1"/>
  <c r="AG151" i="1"/>
  <c r="AG130" i="1"/>
  <c r="AG66" i="1"/>
  <c r="AG112" i="1"/>
  <c r="AG105" i="1"/>
  <c r="BO97" i="1"/>
  <c r="AG132" i="1"/>
  <c r="BO61" i="1"/>
  <c r="BP143" i="1"/>
  <c r="AG122" i="1"/>
  <c r="AG16" i="1"/>
  <c r="AG62" i="1"/>
  <c r="AX57" i="1"/>
  <c r="BK57" i="1" s="1"/>
  <c r="AX49" i="1"/>
  <c r="BK49" i="1" s="1"/>
  <c r="AZ87" i="1"/>
  <c r="BM87" i="1" s="1"/>
  <c r="BO127" i="1"/>
  <c r="AU86" i="1"/>
  <c r="BH86" i="1" s="1"/>
  <c r="AH64" i="1"/>
  <c r="AH82" i="1"/>
  <c r="AH52" i="1"/>
  <c r="BP49" i="1"/>
  <c r="AH146" i="1"/>
  <c r="AX62" i="1"/>
  <c r="BK62" i="1" s="1"/>
  <c r="AX55" i="1"/>
  <c r="BK55" i="1" s="1"/>
  <c r="BP113" i="1"/>
  <c r="BP95" i="1"/>
  <c r="BP133" i="1"/>
  <c r="AA101" i="1"/>
  <c r="AA125" i="1"/>
  <c r="BP123" i="1"/>
  <c r="BP161" i="1"/>
  <c r="AH47" i="1"/>
  <c r="AH29" i="1"/>
  <c r="AH109" i="1"/>
  <c r="BP148" i="1"/>
  <c r="BP140" i="1"/>
  <c r="AA107" i="1"/>
  <c r="BO32" i="1"/>
  <c r="AW81" i="1"/>
  <c r="BJ81" i="1" s="1"/>
  <c r="AW73" i="1"/>
  <c r="BJ73" i="1" s="1"/>
  <c r="AX61" i="1"/>
  <c r="BK61" i="1" s="1"/>
  <c r="AW20" i="1"/>
  <c r="BJ20" i="1" s="1"/>
  <c r="AW96" i="1"/>
  <c r="BJ96" i="1" s="1"/>
  <c r="BP135" i="1"/>
  <c r="AX100" i="1"/>
  <c r="BK100" i="1" s="1"/>
  <c r="AX123" i="1"/>
  <c r="BK123" i="1" s="1"/>
  <c r="AX99" i="1"/>
  <c r="BK99" i="1" s="1"/>
  <c r="AH107" i="1"/>
  <c r="AH144" i="1"/>
  <c r="AX16" i="1"/>
  <c r="BK16" i="1" s="1"/>
  <c r="AW47" i="1"/>
  <c r="BJ47" i="1" s="1"/>
  <c r="AZ106" i="1"/>
  <c r="BM106" i="1" s="1"/>
  <c r="BP125" i="1"/>
  <c r="AH125" i="1"/>
  <c r="AH83" i="1"/>
  <c r="AW41" i="1"/>
  <c r="BJ41" i="1" s="1"/>
  <c r="AH22" i="1"/>
  <c r="AH81" i="1"/>
  <c r="BP38" i="1"/>
  <c r="AW25" i="1"/>
  <c r="BJ25" i="1" s="1"/>
  <c r="BP48" i="1"/>
  <c r="AX21" i="1"/>
  <c r="BK21" i="1" s="1"/>
  <c r="AW97" i="1"/>
  <c r="BJ97" i="1" s="1"/>
  <c r="AA133" i="1"/>
  <c r="BP127" i="1"/>
  <c r="BP164" i="1"/>
  <c r="BP19" i="1"/>
  <c r="BP141" i="1"/>
  <c r="BP111" i="1"/>
  <c r="AY40" i="1"/>
  <c r="BL40" i="1" s="1"/>
  <c r="AA15" i="1"/>
  <c r="AH53" i="1"/>
  <c r="AH20" i="1"/>
  <c r="AG57" i="1"/>
  <c r="AG128" i="1"/>
  <c r="AG61" i="1"/>
  <c r="AG36" i="1"/>
  <c r="AG59" i="1"/>
  <c r="Z126" i="1"/>
  <c r="AY126" i="1"/>
  <c r="BL126" i="1" s="1"/>
  <c r="AG146" i="1"/>
  <c r="AG145" i="1"/>
  <c r="AG85" i="1"/>
  <c r="AG148" i="1"/>
  <c r="AG63" i="1"/>
  <c r="AG165" i="1"/>
  <c r="AG108" i="1"/>
  <c r="AG15" i="1"/>
  <c r="AG113" i="1"/>
  <c r="AG20" i="1"/>
  <c r="AG74" i="1"/>
  <c r="AG157" i="1"/>
  <c r="AG106" i="1"/>
  <c r="AH99" i="1"/>
  <c r="AG84" i="1"/>
  <c r="AZ121" i="1"/>
  <c r="BM121" i="1" s="1"/>
  <c r="BO65" i="1"/>
  <c r="AA96" i="1"/>
  <c r="AU114" i="1"/>
  <c r="BH114" i="1" s="1"/>
  <c r="AW14" i="1"/>
  <c r="BJ14" i="1" s="1"/>
  <c r="AX43" i="1"/>
  <c r="BK43" i="1" s="1"/>
  <c r="AX38" i="1"/>
  <c r="BK38" i="1" s="1"/>
  <c r="AX35" i="1"/>
  <c r="BK35" i="1" s="1"/>
  <c r="AZ80" i="1"/>
  <c r="BM80" i="1" s="1"/>
  <c r="AW59" i="1"/>
  <c r="BJ59" i="1" s="1"/>
  <c r="AY129" i="1"/>
  <c r="BL129" i="1" s="1"/>
  <c r="BP128" i="1"/>
  <c r="AZ100" i="1"/>
  <c r="BM100" i="1" s="1"/>
  <c r="AZ123" i="1"/>
  <c r="BM123" i="1" s="1"/>
  <c r="AZ99" i="1"/>
  <c r="BM99" i="1" s="1"/>
  <c r="AZ117" i="1"/>
  <c r="BM117" i="1" s="1"/>
  <c r="BO157" i="1"/>
  <c r="AA43" i="1"/>
  <c r="AA35" i="1"/>
  <c r="BO143" i="1"/>
  <c r="AA14" i="1"/>
  <c r="AA92" i="1"/>
  <c r="AA38" i="1"/>
  <c r="AI23" i="1"/>
  <c r="AI101" i="1"/>
  <c r="AI58" i="1"/>
  <c r="Y102" i="1"/>
  <c r="AD102" i="1" s="1"/>
  <c r="AU38" i="1"/>
  <c r="BH38" i="1" s="1"/>
  <c r="BO38" i="1"/>
  <c r="AX82" i="1"/>
  <c r="BK82" i="1" s="1"/>
  <c r="AX70" i="1"/>
  <c r="BK70" i="1" s="1"/>
  <c r="AW38" i="1"/>
  <c r="BJ38" i="1" s="1"/>
  <c r="BO87" i="1"/>
  <c r="AZ65" i="1"/>
  <c r="BM65" i="1" s="1"/>
  <c r="AY56" i="1"/>
  <c r="BL56" i="1" s="1"/>
  <c r="AA53" i="1"/>
  <c r="AA45" i="1"/>
  <c r="AA95" i="1"/>
  <c r="BO160" i="1"/>
  <c r="AW134" i="1"/>
  <c r="BJ134" i="1" s="1"/>
  <c r="BO91" i="1"/>
  <c r="Z91" i="1"/>
  <c r="Z28" i="1"/>
  <c r="BO28" i="1"/>
  <c r="AH164" i="1"/>
  <c r="AH18" i="1"/>
  <c r="AH17" i="1"/>
  <c r="AH131" i="1"/>
  <c r="AH15" i="1"/>
  <c r="AH34" i="1"/>
  <c r="AH58" i="1"/>
  <c r="AH57" i="1"/>
  <c r="AH114" i="1"/>
  <c r="AH158" i="1"/>
  <c r="AH24" i="1"/>
  <c r="AH36" i="1"/>
  <c r="AH45" i="1"/>
  <c r="AH156" i="1"/>
  <c r="AH95" i="1"/>
  <c r="AH49" i="1"/>
  <c r="AH134" i="1"/>
  <c r="AY95" i="1"/>
  <c r="BL95" i="1" s="1"/>
  <c r="Z131" i="1"/>
  <c r="AU131" i="1"/>
  <c r="BH131" i="1" s="1"/>
  <c r="Z102" i="1"/>
  <c r="BO102" i="1"/>
  <c r="Z121" i="1"/>
  <c r="AY121" i="1"/>
  <c r="BL121" i="1" s="1"/>
  <c r="BP17" i="1"/>
  <c r="BP42" i="1"/>
  <c r="BP138" i="1"/>
  <c r="BP91" i="1"/>
  <c r="BP28" i="1"/>
  <c r="AA31" i="1"/>
  <c r="AG159" i="1"/>
  <c r="AG69" i="1"/>
  <c r="AG64" i="1"/>
  <c r="AG83" i="1"/>
  <c r="AG78" i="1"/>
  <c r="AG164" i="1"/>
  <c r="AG162" i="1"/>
  <c r="AG50" i="1"/>
  <c r="AA102" i="1"/>
  <c r="AA121" i="1"/>
  <c r="BO54" i="1"/>
  <c r="AG80" i="1"/>
  <c r="AG71" i="1"/>
  <c r="AG44" i="1"/>
  <c r="AG118" i="1"/>
  <c r="AG23" i="1"/>
  <c r="AG124" i="1"/>
  <c r="AG45" i="1"/>
  <c r="BP120" i="1"/>
  <c r="AG125" i="1"/>
  <c r="AG79" i="1"/>
  <c r="BP41" i="1"/>
  <c r="BP37" i="1"/>
  <c r="AA18" i="1"/>
  <c r="BP24" i="1"/>
  <c r="BP81" i="1"/>
  <c r="AW71" i="1"/>
  <c r="BJ71" i="1" s="1"/>
  <c r="BP65" i="1"/>
  <c r="BP61" i="1"/>
  <c r="AW124" i="1"/>
  <c r="BJ124" i="1" s="1"/>
  <c r="AW56" i="1"/>
  <c r="BJ56" i="1" s="1"/>
  <c r="AX52" i="1"/>
  <c r="BK52" i="1" s="1"/>
  <c r="AW48" i="1"/>
  <c r="BJ48" i="1" s="1"/>
  <c r="BP150" i="1"/>
  <c r="AX56" i="1"/>
  <c r="BK56" i="1" s="1"/>
  <c r="AG38" i="1"/>
  <c r="AG98" i="1"/>
  <c r="AG147" i="1"/>
  <c r="AG143" i="1"/>
  <c r="AG138" i="1"/>
  <c r="AG87" i="1"/>
  <c r="AG56" i="1"/>
  <c r="AG117" i="1"/>
  <c r="AG41" i="1"/>
  <c r="AA34" i="1"/>
  <c r="AA69" i="1"/>
  <c r="AA65" i="1"/>
  <c r="AA61" i="1"/>
  <c r="AH16" i="1"/>
  <c r="AH124" i="1"/>
  <c r="AH71" i="1"/>
  <c r="AH161" i="1"/>
  <c r="AH98" i="1"/>
  <c r="AH55" i="1"/>
  <c r="AH147" i="1"/>
  <c r="AH93" i="1"/>
  <c r="AH150" i="1"/>
  <c r="AH108" i="1"/>
  <c r="AH94" i="1"/>
  <c r="AH74" i="1"/>
  <c r="AH59" i="1"/>
  <c r="AH113" i="1"/>
  <c r="AH69" i="1"/>
  <c r="AY73" i="1"/>
  <c r="BL73" i="1" s="1"/>
  <c r="AA99" i="1"/>
  <c r="AH76" i="1"/>
  <c r="AI92" i="1"/>
  <c r="AU18" i="1"/>
  <c r="BH18" i="1" s="1"/>
  <c r="BP87" i="1"/>
  <c r="AX20" i="1"/>
  <c r="BK20" i="1" s="1"/>
  <c r="AH116" i="1"/>
  <c r="AH155" i="1"/>
  <c r="AH35" i="1"/>
  <c r="AH40" i="1"/>
  <c r="BP78" i="1"/>
  <c r="BP74" i="1"/>
  <c r="BP47" i="1"/>
  <c r="AH32" i="1"/>
  <c r="AH120" i="1"/>
  <c r="AH72" i="1"/>
  <c r="BP86" i="1"/>
  <c r="Y70" i="1"/>
  <c r="AC70" i="1" s="1"/>
  <c r="AU124" i="1"/>
  <c r="BH124" i="1" s="1"/>
  <c r="BO52" i="1"/>
  <c r="AI42" i="1"/>
  <c r="Z87" i="1"/>
  <c r="AU58" i="1"/>
  <c r="BH58" i="1" s="1"/>
  <c r="AY65" i="1"/>
  <c r="BL65" i="1" s="1"/>
  <c r="AY16" i="1"/>
  <c r="BL16" i="1" s="1"/>
  <c r="AY131" i="1"/>
  <c r="BL131" i="1" s="1"/>
  <c r="AH135" i="1"/>
  <c r="AH115" i="1"/>
  <c r="AH38" i="1"/>
  <c r="AH63" i="1"/>
  <c r="AH41" i="1"/>
  <c r="AH129" i="1"/>
  <c r="AH60" i="1"/>
  <c r="AH43" i="1"/>
  <c r="AH101" i="1"/>
  <c r="AH46" i="1"/>
  <c r="AH84" i="1"/>
  <c r="AH23" i="1"/>
  <c r="AH75" i="1"/>
  <c r="AH67" i="1"/>
  <c r="AH61" i="1"/>
  <c r="BO131" i="1"/>
  <c r="BO107" i="1"/>
  <c r="BO121" i="1"/>
  <c r="AH85" i="1"/>
  <c r="BO126" i="1"/>
  <c r="AH153" i="1"/>
  <c r="AH142" i="1"/>
  <c r="AY69" i="1"/>
  <c r="BL69" i="1" s="1"/>
  <c r="AY50" i="1"/>
  <c r="BL50" i="1" s="1"/>
  <c r="AY22" i="1"/>
  <c r="BL22" i="1" s="1"/>
  <c r="AU96" i="1"/>
  <c r="AA94" i="1"/>
  <c r="AA132" i="1"/>
  <c r="BP131" i="1"/>
  <c r="BO128" i="1"/>
  <c r="BP102" i="1"/>
  <c r="AX125" i="1"/>
  <c r="BK125" i="1" s="1"/>
  <c r="BP121" i="1"/>
  <c r="BP119" i="1"/>
  <c r="AW114" i="1"/>
  <c r="BJ114" i="1" s="1"/>
  <c r="BP159" i="1"/>
  <c r="AY80" i="1"/>
  <c r="BL80" i="1" s="1"/>
  <c r="AH145" i="1"/>
  <c r="AA79" i="1"/>
  <c r="BO71" i="1"/>
  <c r="AA63" i="1"/>
  <c r="AI140" i="1"/>
  <c r="AY58" i="1"/>
  <c r="BL58" i="1" s="1"/>
  <c r="AZ114" i="1"/>
  <c r="BM114" i="1" s="1"/>
  <c r="BO114" i="1"/>
  <c r="BP124" i="1"/>
  <c r="AH70" i="1"/>
  <c r="AH119" i="1"/>
  <c r="AH50" i="1"/>
  <c r="AH25" i="1"/>
  <c r="AH73" i="1"/>
  <c r="AH122" i="1"/>
  <c r="AH42" i="1"/>
  <c r="AH110" i="1"/>
  <c r="AH138" i="1"/>
  <c r="AH139" i="1"/>
  <c r="AH149" i="1"/>
  <c r="AH91" i="1"/>
  <c r="AH66" i="1"/>
  <c r="AH33" i="1"/>
  <c r="AH48" i="1"/>
  <c r="AH54" i="1"/>
  <c r="BO37" i="1"/>
  <c r="AH126" i="1"/>
  <c r="AH148" i="1"/>
  <c r="AA108" i="1"/>
  <c r="AW23" i="1"/>
  <c r="BJ23" i="1" s="1"/>
  <c r="AZ86" i="1"/>
  <c r="BM86" i="1" s="1"/>
  <c r="BO82" i="1"/>
  <c r="AW72" i="1"/>
  <c r="BJ72" i="1" s="1"/>
  <c r="AW68" i="1"/>
  <c r="BJ68" i="1" s="1"/>
  <c r="AW64" i="1"/>
  <c r="BJ64" i="1" s="1"/>
  <c r="AW60" i="1"/>
  <c r="BJ60" i="1" s="1"/>
  <c r="AZ59" i="1"/>
  <c r="BM59" i="1" s="1"/>
  <c r="AW57" i="1"/>
  <c r="BJ57" i="1" s="1"/>
  <c r="AW53" i="1"/>
  <c r="BJ53" i="1" s="1"/>
  <c r="BO47" i="1"/>
  <c r="AW113" i="1"/>
  <c r="BJ113" i="1" s="1"/>
  <c r="BO101" i="1"/>
  <c r="AU127" i="1"/>
  <c r="BH127" i="1" s="1"/>
  <c r="Y128" i="1"/>
  <c r="AC128" i="1" s="1"/>
  <c r="AH127" i="1"/>
  <c r="AH121" i="1"/>
  <c r="AH14" i="1"/>
  <c r="AY71" i="1"/>
  <c r="BL71" i="1" s="1"/>
  <c r="BO55" i="1"/>
  <c r="AI97" i="1"/>
  <c r="AY107" i="1"/>
  <c r="BL107" i="1" s="1"/>
  <c r="AZ58" i="1"/>
  <c r="BM58" i="1" s="1"/>
  <c r="AU67" i="1"/>
  <c r="BH67" i="1" s="1"/>
  <c r="AA114" i="1"/>
  <c r="BP67" i="1"/>
  <c r="AH154" i="1"/>
  <c r="AH39" i="1"/>
  <c r="AH132" i="1"/>
  <c r="AH141" i="1"/>
  <c r="AH68" i="1"/>
  <c r="AH105" i="1"/>
  <c r="AH65" i="1"/>
  <c r="AH19" i="1"/>
  <c r="AH133" i="1"/>
  <c r="AH78" i="1"/>
  <c r="AH102" i="1"/>
  <c r="AH90" i="1"/>
  <c r="AH51" i="1"/>
  <c r="AH106" i="1"/>
  <c r="AH44" i="1"/>
  <c r="AU32" i="1"/>
  <c r="BH32" i="1" s="1"/>
  <c r="AU107" i="1"/>
  <c r="BH107" i="1" s="1"/>
  <c r="AU117" i="1"/>
  <c r="BH117" i="1" s="1"/>
  <c r="AU48" i="1"/>
  <c r="BH48" i="1" s="1"/>
  <c r="BP71" i="1"/>
  <c r="AH128" i="1"/>
  <c r="AI47" i="1"/>
  <c r="AH87" i="1"/>
  <c r="AU44" i="1"/>
  <c r="BH44" i="1" s="1"/>
  <c r="AA91" i="1"/>
  <c r="BO80" i="1"/>
  <c r="BO72" i="1"/>
  <c r="BP34" i="1"/>
  <c r="AU111" i="1"/>
  <c r="BH111" i="1" s="1"/>
  <c r="AU55" i="1"/>
  <c r="BH55" i="1" s="1"/>
  <c r="AH160" i="1"/>
  <c r="AH151" i="1"/>
  <c r="AH21" i="1"/>
  <c r="AH28" i="1"/>
  <c r="AH77" i="1"/>
  <c r="AZ67" i="1"/>
  <c r="BM67" i="1" s="1"/>
  <c r="BP62" i="1"/>
  <c r="AI93" i="1"/>
  <c r="AZ72" i="1"/>
  <c r="BM72" i="1" s="1"/>
  <c r="AH117" i="1"/>
  <c r="AH31" i="1"/>
  <c r="AH96" i="1"/>
  <c r="AH30" i="1"/>
  <c r="AH100" i="1"/>
  <c r="AH80" i="1"/>
  <c r="AH143" i="1"/>
  <c r="AH140" i="1"/>
  <c r="AH165" i="1"/>
  <c r="AH37" i="1"/>
  <c r="AH112" i="1"/>
  <c r="AH79" i="1"/>
  <c r="AH62" i="1"/>
  <c r="AH86" i="1"/>
  <c r="AH111" i="1"/>
  <c r="AZ107" i="1"/>
  <c r="BM107" i="1" s="1"/>
  <c r="AU37" i="1"/>
  <c r="BH37" i="1" s="1"/>
  <c r="AI164" i="1"/>
  <c r="AW110" i="1"/>
  <c r="BJ110" i="1" s="1"/>
  <c r="AW93" i="1"/>
  <c r="BJ93" i="1" s="1"/>
  <c r="AX105" i="1"/>
  <c r="BK105" i="1" s="1"/>
  <c r="AU81" i="1"/>
  <c r="BH81" i="1" s="1"/>
  <c r="AY77" i="1"/>
  <c r="BL77" i="1" s="1"/>
  <c r="AX59" i="1"/>
  <c r="BK59" i="1" s="1"/>
  <c r="AW55" i="1"/>
  <c r="BJ55" i="1" s="1"/>
  <c r="AX97" i="1"/>
  <c r="BK97" i="1" s="1"/>
  <c r="AY19" i="1"/>
  <c r="BL19" i="1" s="1"/>
  <c r="AX68" i="1"/>
  <c r="BK68" i="1" s="1"/>
  <c r="AX64" i="1"/>
  <c r="BK64" i="1" s="1"/>
  <c r="AX60" i="1"/>
  <c r="BK60" i="1" s="1"/>
  <c r="AW130" i="1"/>
  <c r="BJ130" i="1" s="1"/>
  <c r="Y121" i="1"/>
  <c r="AC121" i="1" s="1"/>
  <c r="AW118" i="1"/>
  <c r="BJ118" i="1" s="1"/>
  <c r="BO96" i="1"/>
  <c r="BO110" i="1"/>
  <c r="AI105" i="1"/>
  <c r="AI40" i="1"/>
  <c r="BO123" i="1"/>
  <c r="AZ32" i="1"/>
  <c r="BM32" i="1" s="1"/>
  <c r="AW37" i="1"/>
  <c r="BJ37" i="1" s="1"/>
  <c r="AY38" i="1"/>
  <c r="BL38" i="1" s="1"/>
  <c r="BO21" i="1"/>
  <c r="BO86" i="1"/>
  <c r="BO118" i="1"/>
  <c r="AU129" i="1"/>
  <c r="BH129" i="1" s="1"/>
  <c r="AU19" i="1"/>
  <c r="BH19" i="1" s="1"/>
  <c r="AI121" i="1"/>
  <c r="AI57" i="1"/>
  <c r="AI139" i="1"/>
  <c r="AI36" i="1"/>
  <c r="Y30" i="1"/>
  <c r="AC30" i="1" s="1"/>
  <c r="BO18" i="1"/>
  <c r="AZ108" i="1"/>
  <c r="BM108" i="1" s="1"/>
  <c r="AA25" i="1"/>
  <c r="AA70" i="1"/>
  <c r="Y57" i="1"/>
  <c r="AD57" i="1" s="1"/>
  <c r="Y55" i="1"/>
  <c r="AC55" i="1" s="1"/>
  <c r="Y49" i="1"/>
  <c r="AZ48" i="1"/>
  <c r="BM48" i="1" s="1"/>
  <c r="BP46" i="1"/>
  <c r="AB22" i="1"/>
  <c r="Y113" i="1"/>
  <c r="AC113" i="1" s="1"/>
  <c r="AA98" i="1"/>
  <c r="Z34" i="1"/>
  <c r="Z38" i="1"/>
  <c r="AI45" i="1"/>
  <c r="AA32" i="1"/>
  <c r="AX71" i="1"/>
  <c r="BK71" i="1" s="1"/>
  <c r="AU72" i="1"/>
  <c r="BH72" i="1" s="1"/>
  <c r="AI102" i="1"/>
  <c r="AI108" i="1"/>
  <c r="BP146" i="1"/>
  <c r="AY91" i="1"/>
  <c r="BL91" i="1" s="1"/>
  <c r="BO147" i="1"/>
  <c r="BO42" i="1"/>
  <c r="BO29" i="1"/>
  <c r="BP23" i="1"/>
  <c r="AX87" i="1"/>
  <c r="BK87" i="1" s="1"/>
  <c r="AX86" i="1"/>
  <c r="BK86" i="1" s="1"/>
  <c r="AW83" i="1"/>
  <c r="BJ83" i="1" s="1"/>
  <c r="AZ73" i="1"/>
  <c r="BM73" i="1" s="1"/>
  <c r="AX133" i="1"/>
  <c r="BK133" i="1" s="1"/>
  <c r="AW129" i="1"/>
  <c r="BJ129" i="1" s="1"/>
  <c r="AY32" i="1"/>
  <c r="BL32" i="1" s="1"/>
  <c r="BP20" i="1"/>
  <c r="Y71" i="1"/>
  <c r="AC71" i="1" s="1"/>
  <c r="AI43" i="1"/>
  <c r="AI90" i="1"/>
  <c r="AI65" i="1"/>
  <c r="AW123" i="1"/>
  <c r="BJ123" i="1" s="1"/>
  <c r="AU64" i="1"/>
  <c r="BH64" i="1" s="1"/>
  <c r="AZ38" i="1"/>
  <c r="BM38" i="1" s="1"/>
  <c r="AW43" i="1"/>
  <c r="BJ43" i="1" s="1"/>
  <c r="BO156" i="1"/>
  <c r="AI150" i="1"/>
  <c r="AI109" i="1"/>
  <c r="AW105" i="1"/>
  <c r="BJ105" i="1" s="1"/>
  <c r="AW112" i="1"/>
  <c r="BJ112" i="1" s="1"/>
  <c r="BP114" i="1"/>
  <c r="BP162" i="1"/>
  <c r="BP158" i="1"/>
  <c r="AI149" i="1"/>
  <c r="AI78" i="1"/>
  <c r="AI142" i="1"/>
  <c r="BP156" i="1"/>
  <c r="AY72" i="1"/>
  <c r="BL72" i="1" s="1"/>
  <c r="AX48" i="1"/>
  <c r="BK48" i="1" s="1"/>
  <c r="BP152" i="1"/>
  <c r="AA52" i="1"/>
  <c r="AI100" i="1"/>
  <c r="AI25" i="1"/>
  <c r="AI84" i="1"/>
  <c r="AI144" i="1"/>
  <c r="AU40" i="1"/>
  <c r="BH40" i="1" s="1"/>
  <c r="AZ36" i="1"/>
  <c r="BM36" i="1" s="1"/>
  <c r="BO16" i="1"/>
  <c r="AX24" i="1"/>
  <c r="BK24" i="1" s="1"/>
  <c r="BO23" i="1"/>
  <c r="Y85" i="1"/>
  <c r="AD85" i="1" s="1"/>
  <c r="AU84" i="1"/>
  <c r="BH84" i="1" s="1"/>
  <c r="AX73" i="1"/>
  <c r="BK73" i="1" s="1"/>
  <c r="AY96" i="1"/>
  <c r="BL96" i="1" s="1"/>
  <c r="AW94" i="1"/>
  <c r="BJ94" i="1" s="1"/>
  <c r="AX126" i="1"/>
  <c r="BK126" i="1" s="1"/>
  <c r="BO125" i="1"/>
  <c r="AX122" i="1"/>
  <c r="BK122" i="1" s="1"/>
  <c r="AW98" i="1"/>
  <c r="BJ98" i="1" s="1"/>
  <c r="AY118" i="1"/>
  <c r="BL118" i="1" s="1"/>
  <c r="AW116" i="1"/>
  <c r="BJ116" i="1" s="1"/>
  <c r="AI16" i="1"/>
  <c r="AI62" i="1"/>
  <c r="AI145" i="1"/>
  <c r="BP96" i="1"/>
  <c r="BO159" i="1"/>
  <c r="AI98" i="1"/>
  <c r="AI147" i="1"/>
  <c r="AY114" i="1"/>
  <c r="BL114" i="1" s="1"/>
  <c r="AU133" i="1"/>
  <c r="BH133" i="1" s="1"/>
  <c r="AU110" i="1"/>
  <c r="BH110" i="1" s="1"/>
  <c r="BP21" i="1"/>
  <c r="BO53" i="1"/>
  <c r="AI117" i="1"/>
  <c r="AI77" i="1"/>
  <c r="BO152" i="1"/>
  <c r="Y33" i="1"/>
  <c r="BP109" i="1"/>
  <c r="BP92" i="1"/>
  <c r="BO142" i="1"/>
  <c r="AX14" i="1"/>
  <c r="BK14" i="1" s="1"/>
  <c r="AW92" i="1"/>
  <c r="BJ92" i="1" s="1"/>
  <c r="AW108" i="1"/>
  <c r="BJ108" i="1" s="1"/>
  <c r="AX90" i="1"/>
  <c r="BK90" i="1" s="1"/>
  <c r="Y105" i="1"/>
  <c r="AC105" i="1" s="1"/>
  <c r="BO39" i="1"/>
  <c r="AA56" i="1"/>
  <c r="AZ53" i="1"/>
  <c r="BM53" i="1" s="1"/>
  <c r="AA48" i="1"/>
  <c r="AZ47" i="1"/>
  <c r="BM47" i="1" s="1"/>
  <c r="AY45" i="1"/>
  <c r="BL45" i="1" s="1"/>
  <c r="AU113" i="1"/>
  <c r="BH113" i="1" s="1"/>
  <c r="BP116" i="1"/>
  <c r="BO124" i="1"/>
  <c r="Y64" i="1"/>
  <c r="AC64" i="1" s="1"/>
  <c r="Z116" i="1"/>
  <c r="BO111" i="1"/>
  <c r="AZ52" i="1"/>
  <c r="BM52" i="1" s="1"/>
  <c r="AZ133" i="1"/>
  <c r="BM133" i="1" s="1"/>
  <c r="BO92" i="1"/>
  <c r="AZ113" i="1"/>
  <c r="BM113" i="1" s="1"/>
  <c r="Z47" i="1"/>
  <c r="AZ118" i="1"/>
  <c r="BM118" i="1" s="1"/>
  <c r="AX72" i="1"/>
  <c r="BK72" i="1" s="1"/>
  <c r="AU71" i="1"/>
  <c r="BH71" i="1" s="1"/>
  <c r="AA40" i="1"/>
  <c r="AZ91" i="1"/>
  <c r="BM91" i="1" s="1"/>
  <c r="BP51" i="1"/>
  <c r="AA112" i="1"/>
  <c r="AX96" i="1"/>
  <c r="BK96" i="1" s="1"/>
  <c r="AZ95" i="1"/>
  <c r="BM95" i="1" s="1"/>
  <c r="AA117" i="1"/>
  <c r="BP117" i="1"/>
  <c r="Y84" i="1"/>
  <c r="AC84" i="1" s="1"/>
  <c r="BO141" i="1"/>
  <c r="AB105" i="1"/>
  <c r="BP84" i="1"/>
  <c r="AZ129" i="1"/>
  <c r="BM129" i="1" s="1"/>
  <c r="AA42" i="1"/>
  <c r="AW122" i="1"/>
  <c r="BJ122" i="1" s="1"/>
  <c r="BO100" i="1"/>
  <c r="BP54" i="1"/>
  <c r="BP97" i="1"/>
  <c r="AY99" i="1"/>
  <c r="AW126" i="1"/>
  <c r="BJ126" i="1" s="1"/>
  <c r="AZ70" i="1"/>
  <c r="BM70" i="1" s="1"/>
  <c r="AZ57" i="1"/>
  <c r="BM57" i="1" s="1"/>
  <c r="BO67" i="1"/>
  <c r="BO158" i="1"/>
  <c r="AZ45" i="1"/>
  <c r="BM45" i="1" s="1"/>
  <c r="AU70" i="1"/>
  <c r="BH70" i="1" s="1"/>
  <c r="AZ39" i="1"/>
  <c r="BM39" i="1" s="1"/>
  <c r="BO162" i="1"/>
  <c r="AY105" i="1"/>
  <c r="BL105" i="1" s="1"/>
  <c r="BP112" i="1"/>
  <c r="BO63" i="1"/>
  <c r="AY117" i="1"/>
  <c r="BL117" i="1" s="1"/>
  <c r="BO69" i="1"/>
  <c r="AU53" i="1"/>
  <c r="BH53" i="1" s="1"/>
  <c r="AH152" i="1"/>
  <c r="AH118" i="1"/>
  <c r="BO138" i="1"/>
  <c r="AW17" i="1"/>
  <c r="BJ17" i="1" s="1"/>
  <c r="Y42" i="1"/>
  <c r="AC42" i="1" s="1"/>
  <c r="AW91" i="1"/>
  <c r="BJ91" i="1" s="1"/>
  <c r="AX28" i="1"/>
  <c r="BK28" i="1" s="1"/>
  <c r="AW31" i="1"/>
  <c r="BJ31" i="1" s="1"/>
  <c r="AA44" i="1"/>
  <c r="AX78" i="1"/>
  <c r="BK78" i="1" s="1"/>
  <c r="AX67" i="1"/>
  <c r="BK67" i="1" s="1"/>
  <c r="AW101" i="1"/>
  <c r="BJ101" i="1" s="1"/>
  <c r="BP126" i="1"/>
  <c r="AA122" i="1"/>
  <c r="AW120" i="1"/>
  <c r="BJ120" i="1" s="1"/>
  <c r="AB91" i="1"/>
  <c r="BO139" i="1"/>
  <c r="AW21" i="1"/>
  <c r="BJ21" i="1" s="1"/>
  <c r="BO77" i="1"/>
  <c r="AU16" i="1"/>
  <c r="BH16" i="1" s="1"/>
  <c r="AY123" i="1"/>
  <c r="BL123" i="1" s="1"/>
  <c r="BO59" i="1"/>
  <c r="BO36" i="1"/>
  <c r="AX118" i="1"/>
  <c r="BK118" i="1" s="1"/>
  <c r="AU105" i="1"/>
  <c r="BH105" i="1" s="1"/>
  <c r="AY113" i="1"/>
  <c r="BL113" i="1" s="1"/>
  <c r="Y45" i="1"/>
  <c r="AC45" i="1" s="1"/>
  <c r="AX130" i="1"/>
  <c r="BK130" i="1" s="1"/>
  <c r="Z69" i="1"/>
  <c r="AA100" i="1"/>
  <c r="AH123" i="1"/>
  <c r="Y110" i="1"/>
  <c r="AD110" i="1" s="1"/>
  <c r="BP90" i="1"/>
  <c r="BP16" i="1"/>
  <c r="AU106" i="1"/>
  <c r="BH106" i="1" s="1"/>
  <c r="AZ41" i="1"/>
  <c r="BM41" i="1" s="1"/>
  <c r="AW90" i="1"/>
  <c r="BJ90" i="1" s="1"/>
  <c r="AX92" i="1"/>
  <c r="BK92" i="1" s="1"/>
  <c r="AA19" i="1"/>
  <c r="AA111" i="1"/>
  <c r="AU63" i="1"/>
  <c r="BH63" i="1" s="1"/>
  <c r="AZ61" i="1"/>
  <c r="BM61" i="1" s="1"/>
  <c r="AA50" i="1"/>
  <c r="AA46" i="1"/>
  <c r="AZ97" i="1"/>
  <c r="BM97" i="1" s="1"/>
  <c r="AW95" i="1"/>
  <c r="BJ95" i="1" s="1"/>
  <c r="AZ134" i="1"/>
  <c r="BM134" i="1" s="1"/>
  <c r="AZ101" i="1"/>
  <c r="BM101" i="1" s="1"/>
  <c r="AY98" i="1"/>
  <c r="BL98" i="1" s="1"/>
  <c r="AX102" i="1"/>
  <c r="BK102" i="1" s="1"/>
  <c r="AZ16" i="1"/>
  <c r="BM16" i="1" s="1"/>
  <c r="AU52" i="1"/>
  <c r="BH52" i="1" s="1"/>
  <c r="AU118" i="1"/>
  <c r="BH118" i="1" s="1"/>
  <c r="AY63" i="1"/>
  <c r="BL63" i="1" s="1"/>
  <c r="AY82" i="1"/>
  <c r="BL82" i="1" s="1"/>
  <c r="BP36" i="1"/>
  <c r="BP33" i="1"/>
  <c r="AY37" i="1"/>
  <c r="BL37" i="1" s="1"/>
  <c r="AU91" i="1"/>
  <c r="BH91" i="1" s="1"/>
  <c r="AW106" i="1"/>
  <c r="BJ106" i="1" s="1"/>
  <c r="Y149" i="1"/>
  <c r="AV149" i="1" s="1"/>
  <c r="AX19" i="1"/>
  <c r="BK19" i="1" s="1"/>
  <c r="Y111" i="1"/>
  <c r="AY18" i="1"/>
  <c r="BL18" i="1" s="1"/>
  <c r="AZ111" i="1"/>
  <c r="BM111" i="1" s="1"/>
  <c r="AA110" i="1"/>
  <c r="AA29" i="1"/>
  <c r="AY79" i="1"/>
  <c r="BL79" i="1" s="1"/>
  <c r="Y76" i="1"/>
  <c r="AC76" i="1" s="1"/>
  <c r="AW66" i="1"/>
  <c r="BJ66" i="1" s="1"/>
  <c r="AX94" i="1"/>
  <c r="BK94" i="1" s="1"/>
  <c r="AX132" i="1"/>
  <c r="BK132" i="1" s="1"/>
  <c r="AX128" i="1"/>
  <c r="BK128" i="1" s="1"/>
  <c r="AZ102" i="1"/>
  <c r="BM102" i="1" s="1"/>
  <c r="AW99" i="1"/>
  <c r="BJ99" i="1" s="1"/>
  <c r="BP155" i="1"/>
  <c r="AY57" i="1"/>
  <c r="BL57" i="1" s="1"/>
  <c r="Y46" i="1"/>
  <c r="AD46" i="1" s="1"/>
  <c r="AY52" i="1"/>
  <c r="BL52" i="1" s="1"/>
  <c r="BO33" i="1"/>
  <c r="BO112" i="1"/>
  <c r="AA39" i="1"/>
  <c r="AY112" i="1"/>
  <c r="BL112" i="1" s="1"/>
  <c r="AU39" i="1"/>
  <c r="BH39" i="1" s="1"/>
  <c r="AW107" i="1"/>
  <c r="BJ107" i="1" s="1"/>
  <c r="AX93" i="1"/>
  <c r="BK93" i="1" s="1"/>
  <c r="AX83" i="1"/>
  <c r="BK83" i="1" s="1"/>
  <c r="AA124" i="1"/>
  <c r="BP52" i="1"/>
  <c r="AA113" i="1"/>
  <c r="AZ96" i="1"/>
  <c r="BM96" i="1" s="1"/>
  <c r="AU95" i="1"/>
  <c r="BH95" i="1" s="1"/>
  <c r="AU102" i="1"/>
  <c r="BH102" i="1" s="1"/>
  <c r="AU100" i="1"/>
  <c r="BH100" i="1" s="1"/>
  <c r="AU99" i="1"/>
  <c r="BH99" i="1" s="1"/>
  <c r="AY101" i="1"/>
  <c r="BL101" i="1" s="1"/>
  <c r="Q14" i="2"/>
  <c r="Q18" i="2"/>
  <c r="Q15" i="2"/>
  <c r="AX95" i="1"/>
  <c r="BK95" i="1" s="1"/>
  <c r="AB92" i="1"/>
  <c r="AY92" i="1"/>
  <c r="BL92" i="1" s="1"/>
  <c r="AZ34" i="1"/>
  <c r="BM34" i="1" s="1"/>
  <c r="BO106" i="1"/>
  <c r="Y40" i="1"/>
  <c r="AC40" i="1" s="1"/>
  <c r="AB18" i="1"/>
  <c r="Y53" i="1"/>
  <c r="AC53" i="1" s="1"/>
  <c r="AX42" i="1"/>
  <c r="BK42" i="1" s="1"/>
  <c r="Y132" i="1"/>
  <c r="AD132" i="1" s="1"/>
  <c r="Y61" i="1"/>
  <c r="AW36" i="1"/>
  <c r="BJ36" i="1" s="1"/>
  <c r="AZ92" i="1"/>
  <c r="BM92" i="1" s="1"/>
  <c r="AX81" i="1"/>
  <c r="BK81" i="1" s="1"/>
  <c r="AZ94" i="1"/>
  <c r="BM94" i="1" s="1"/>
  <c r="AW100" i="1"/>
  <c r="BJ100" i="1" s="1"/>
  <c r="BO134" i="1"/>
  <c r="Y106" i="1"/>
  <c r="AD106" i="1" s="1"/>
  <c r="Y144" i="1"/>
  <c r="AZ144" i="1" s="1"/>
  <c r="Y36" i="1"/>
  <c r="AC36" i="1" s="1"/>
  <c r="Y139" i="1"/>
  <c r="AZ139" i="1" s="1"/>
  <c r="AU92" i="1"/>
  <c r="BH92" i="1" s="1"/>
  <c r="AX80" i="1"/>
  <c r="BK80" i="1" s="1"/>
  <c r="AW80" i="1"/>
  <c r="BJ80" i="1" s="1"/>
  <c r="AA75" i="1"/>
  <c r="AZ75" i="1"/>
  <c r="BM75" i="1" s="1"/>
  <c r="AY75" i="1"/>
  <c r="BL75" i="1" s="1"/>
  <c r="AA71" i="1"/>
  <c r="AZ71" i="1"/>
  <c r="BM71" i="1" s="1"/>
  <c r="AY97" i="1"/>
  <c r="BL97" i="1" s="1"/>
  <c r="AB97" i="1"/>
  <c r="AB94" i="1"/>
  <c r="AY94" i="1"/>
  <c r="BL94" i="1" s="1"/>
  <c r="BO163" i="1"/>
  <c r="BP163" i="1"/>
  <c r="BP145" i="1"/>
  <c r="AY111" i="1"/>
  <c r="BL111" i="1" s="1"/>
  <c r="Y91" i="1"/>
  <c r="AC91" i="1" s="1"/>
  <c r="Y145" i="1"/>
  <c r="AU145" i="1" s="1"/>
  <c r="Y134" i="1"/>
  <c r="AC134" i="1" s="1"/>
  <c r="AW42" i="1"/>
  <c r="BJ42" i="1" s="1"/>
  <c r="Z92" i="1"/>
  <c r="BP149" i="1"/>
  <c r="Z134" i="1"/>
  <c r="AX91" i="1"/>
  <c r="BK91" i="1" s="1"/>
  <c r="AB86" i="1"/>
  <c r="AY86" i="1"/>
  <c r="BL86" i="1" s="1"/>
  <c r="BO22" i="1"/>
  <c r="BP22" i="1"/>
  <c r="AY106" i="1"/>
  <c r="BL106" i="1" s="1"/>
  <c r="AX17" i="1"/>
  <c r="BK17" i="1" s="1"/>
  <c r="BP30" i="1"/>
  <c r="Y48" i="1"/>
  <c r="BP39" i="1"/>
  <c r="Z39" i="1"/>
  <c r="Z90" i="1"/>
  <c r="AU90" i="1"/>
  <c r="BH90" i="1" s="1"/>
  <c r="Z130" i="1"/>
  <c r="AZ130" i="1"/>
  <c r="BM130" i="1" s="1"/>
  <c r="AY39" i="1"/>
  <c r="BL39" i="1" s="1"/>
  <c r="BP93" i="1"/>
  <c r="AB111" i="1"/>
  <c r="AW19" i="1"/>
  <c r="BJ19" i="1" s="1"/>
  <c r="Z93" i="1"/>
  <c r="AZ43" i="1"/>
  <c r="BM43" i="1" s="1"/>
  <c r="BO93" i="1"/>
  <c r="Y96" i="1"/>
  <c r="AC96" i="1" s="1"/>
  <c r="AW111" i="1"/>
  <c r="BJ111" i="1" s="1"/>
  <c r="AX106" i="1"/>
  <c r="BK106" i="1" s="1"/>
  <c r="AA36" i="1"/>
  <c r="AY36" i="1"/>
  <c r="BL36" i="1" s="1"/>
  <c r="AZ90" i="1"/>
  <c r="BM90" i="1" s="1"/>
  <c r="AU94" i="1"/>
  <c r="BH94" i="1" s="1"/>
  <c r="Z98" i="1"/>
  <c r="BO98" i="1"/>
  <c r="AU98" i="1"/>
  <c r="BH98" i="1" s="1"/>
  <c r="AY93" i="1"/>
  <c r="BL93" i="1" s="1"/>
  <c r="AW28" i="1"/>
  <c r="BJ28" i="1" s="1"/>
  <c r="BO30" i="1"/>
  <c r="BP139" i="1"/>
  <c r="BO90" i="1"/>
  <c r="Y146" i="1"/>
  <c r="AV146" i="1" s="1"/>
  <c r="Y37" i="1"/>
  <c r="AC37" i="1" s="1"/>
  <c r="AU97" i="1"/>
  <c r="BH97" i="1" s="1"/>
  <c r="AX101" i="1"/>
  <c r="BK101" i="1" s="1"/>
  <c r="AZ98" i="1"/>
  <c r="BM98" i="1" s="1"/>
  <c r="AG37" i="1"/>
  <c r="AG60" i="1"/>
  <c r="AG155" i="1"/>
  <c r="AG31" i="1"/>
  <c r="AG127" i="1"/>
  <c r="AG95" i="1"/>
  <c r="AG40" i="1"/>
  <c r="AG139" i="1"/>
  <c r="AG33" i="1"/>
  <c r="AG152" i="1"/>
  <c r="AG96" i="1"/>
  <c r="AG161" i="1"/>
  <c r="AG115" i="1"/>
  <c r="AG158" i="1"/>
  <c r="AG65" i="1"/>
  <c r="AG47" i="1"/>
  <c r="AU36" i="1"/>
  <c r="BH36" i="1" s="1"/>
  <c r="BO48" i="1"/>
  <c r="BP134" i="1"/>
  <c r="Y153" i="1"/>
  <c r="AW153" i="1" s="1"/>
  <c r="AX98" i="1"/>
  <c r="BK98" i="1" s="1"/>
  <c r="AY100" i="1"/>
  <c r="BL100" i="1" s="1"/>
  <c r="AG90" i="1"/>
  <c r="AG17" i="1"/>
  <c r="AG39" i="1"/>
  <c r="AG75" i="1"/>
  <c r="AG53" i="1"/>
  <c r="AG91" i="1"/>
  <c r="AG21" i="1"/>
  <c r="AG18" i="1"/>
  <c r="AG81" i="1"/>
  <c r="AG156" i="1"/>
  <c r="AG114" i="1"/>
  <c r="AG28" i="1"/>
  <c r="AG142" i="1"/>
  <c r="AG100" i="1"/>
  <c r="AG35" i="1"/>
  <c r="AX109" i="1"/>
  <c r="BK109" i="1" s="1"/>
  <c r="AX31" i="1"/>
  <c r="BK31" i="1" s="1"/>
  <c r="BP53" i="1"/>
  <c r="AW102" i="1"/>
  <c r="BJ102" i="1" s="1"/>
  <c r="AY102" i="1"/>
  <c r="BL102" i="1" s="1"/>
  <c r="AG107" i="1"/>
  <c r="AG32" i="1"/>
  <c r="AG140" i="1"/>
  <c r="AG34" i="1"/>
  <c r="AG55" i="1"/>
  <c r="AG133" i="1"/>
  <c r="AG86" i="1"/>
  <c r="AG43" i="1"/>
  <c r="AG160" i="1"/>
  <c r="AG29" i="1"/>
  <c r="AG126" i="1"/>
  <c r="AG121" i="1"/>
  <c r="AG14" i="1"/>
  <c r="Y29" i="1"/>
  <c r="AW24" i="1"/>
  <c r="BJ24" i="1" s="1"/>
  <c r="AW61" i="1"/>
  <c r="BJ61" i="1" s="1"/>
  <c r="AW49" i="1"/>
  <c r="BJ49" i="1" s="1"/>
  <c r="AX114" i="1"/>
  <c r="BK114" i="1" s="1"/>
  <c r="AU101" i="1"/>
  <c r="BH101" i="1" s="1"/>
  <c r="AG46" i="1"/>
  <c r="AG82" i="1"/>
  <c r="AG131" i="1"/>
  <c r="AG68" i="1"/>
  <c r="AG58" i="1"/>
  <c r="AG94" i="1"/>
  <c r="AG25" i="1"/>
  <c r="AG22" i="1"/>
  <c r="AG144" i="1"/>
  <c r="AG163" i="1"/>
  <c r="AG110" i="1"/>
  <c r="AG54" i="1"/>
  <c r="AG116" i="1"/>
  <c r="AZ29" i="1"/>
  <c r="BM29" i="1" s="1"/>
  <c r="AG109" i="1"/>
  <c r="AG153" i="1"/>
  <c r="AU29" i="1"/>
  <c r="BH29" i="1" s="1"/>
  <c r="AG51" i="1"/>
  <c r="AG97" i="1"/>
  <c r="Y19" i="1"/>
  <c r="AC19" i="1" s="1"/>
  <c r="Y141" i="1"/>
  <c r="AZ141" i="1" s="1"/>
  <c r="Y34" i="1"/>
  <c r="AD34" i="1" s="1"/>
  <c r="Y147" i="1"/>
  <c r="AU147" i="1" s="1"/>
  <c r="Y138" i="1"/>
  <c r="AY138" i="1" s="1"/>
  <c r="AX36" i="1"/>
  <c r="BK36" i="1" s="1"/>
  <c r="AW33" i="1"/>
  <c r="BJ33" i="1" s="1"/>
  <c r="AZ105" i="1"/>
  <c r="BM105" i="1" s="1"/>
  <c r="AA81" i="1"/>
  <c r="BP80" i="1"/>
  <c r="AZ77" i="1"/>
  <c r="BM77" i="1" s="1"/>
  <c r="AW75" i="1"/>
  <c r="BJ75" i="1" s="1"/>
  <c r="AA73" i="1"/>
  <c r="BP72" i="1"/>
  <c r="AZ124" i="1"/>
  <c r="BM124" i="1" s="1"/>
  <c r="AX51" i="1"/>
  <c r="BK51" i="1" s="1"/>
  <c r="Z97" i="1"/>
  <c r="AZ132" i="1"/>
  <c r="BM132" i="1" s="1"/>
  <c r="AA129" i="1"/>
  <c r="BP129" i="1"/>
  <c r="AW109" i="1"/>
  <c r="BJ109" i="1" s="1"/>
  <c r="Y90" i="1"/>
  <c r="AC90" i="1" s="1"/>
  <c r="AA93" i="1"/>
  <c r="AG93" i="1"/>
  <c r="AA72" i="1"/>
  <c r="AA123" i="1"/>
  <c r="AZ93" i="1"/>
  <c r="BM93" i="1" s="1"/>
  <c r="AX124" i="1"/>
  <c r="BK124" i="1" s="1"/>
  <c r="AX53" i="1"/>
  <c r="BK53" i="1" s="1"/>
  <c r="AY90" i="1"/>
  <c r="BL90" i="1" s="1"/>
  <c r="AG49" i="1"/>
  <c r="AG120" i="1"/>
  <c r="AG77" i="1"/>
  <c r="AG102" i="1"/>
  <c r="AG24" i="1"/>
  <c r="AG52" i="1"/>
  <c r="AG19" i="1"/>
  <c r="AG48" i="1"/>
  <c r="AG72" i="1"/>
  <c r="AG99" i="1"/>
  <c r="AG119" i="1"/>
  <c r="BP105" i="1"/>
  <c r="AX23" i="1"/>
  <c r="BK23" i="1" s="1"/>
  <c r="AY67" i="1"/>
  <c r="BL67" i="1" s="1"/>
  <c r="BP64" i="1"/>
  <c r="AU61" i="1"/>
  <c r="BH61" i="1" s="1"/>
  <c r="AY59" i="1"/>
  <c r="BL59" i="1" s="1"/>
  <c r="AW22" i="1"/>
  <c r="BJ22" i="1" s="1"/>
  <c r="BO20" i="1"/>
  <c r="Y97" i="1"/>
  <c r="AD97" i="1" s="1"/>
  <c r="AA127" i="1"/>
  <c r="BO117" i="1"/>
  <c r="AW117" i="1"/>
  <c r="BJ117" i="1" s="1"/>
  <c r="AX117" i="1"/>
  <c r="Y164" i="1"/>
  <c r="AZ164" i="1" s="1"/>
  <c r="Y152" i="1"/>
  <c r="AZ152" i="1" s="1"/>
  <c r="BO150" i="1"/>
  <c r="Z115" i="1"/>
  <c r="BO115" i="1"/>
  <c r="AY115" i="1"/>
  <c r="BL115" i="1" s="1"/>
  <c r="BP115" i="1"/>
  <c r="AU115" i="1"/>
  <c r="BH115" i="1" s="1"/>
  <c r="AZ115" i="1"/>
  <c r="BM115" i="1" s="1"/>
  <c r="BO153" i="1"/>
  <c r="BP153" i="1"/>
  <c r="BO161" i="1"/>
  <c r="BO144" i="1"/>
  <c r="BP144" i="1"/>
  <c r="AB28" i="1"/>
  <c r="AZ28" i="1"/>
  <c r="BM28" i="1" s="1"/>
  <c r="AU28" i="1"/>
  <c r="BH28" i="1" s="1"/>
  <c r="BO146" i="1"/>
  <c r="BO145" i="1"/>
  <c r="Z85" i="1"/>
  <c r="AU85" i="1"/>
  <c r="BH85" i="1" s="1"/>
  <c r="AZ85" i="1"/>
  <c r="BM85" i="1" s="1"/>
  <c r="BP85" i="1"/>
  <c r="BO85" i="1"/>
  <c r="AW84" i="1"/>
  <c r="BJ84" i="1" s="1"/>
  <c r="AX84" i="1"/>
  <c r="BK84" i="1" s="1"/>
  <c r="AA83" i="1"/>
  <c r="AU83" i="1"/>
  <c r="BH83" i="1" s="1"/>
  <c r="BO83" i="1"/>
  <c r="AZ83" i="1"/>
  <c r="BM83" i="1" s="1"/>
  <c r="AY83" i="1"/>
  <c r="BL83" i="1" s="1"/>
  <c r="AB95" i="1"/>
  <c r="BP94" i="1"/>
  <c r="Y94" i="1"/>
  <c r="BO133" i="1"/>
  <c r="AY133" i="1"/>
  <c r="BL133" i="1" s="1"/>
  <c r="AW131" i="1"/>
  <c r="BJ131" i="1" s="1"/>
  <c r="AY125" i="1"/>
  <c r="BL125" i="1" s="1"/>
  <c r="AZ125" i="1"/>
  <c r="BM125" i="1" s="1"/>
  <c r="AB125" i="1"/>
  <c r="Y123" i="1"/>
  <c r="AD123" i="1" s="1"/>
  <c r="AW121" i="1"/>
  <c r="BJ121" i="1" s="1"/>
  <c r="AX121" i="1"/>
  <c r="BK121" i="1" s="1"/>
  <c r="AA120" i="1"/>
  <c r="AZ120" i="1"/>
  <c r="BM120" i="1" s="1"/>
  <c r="BO120" i="1"/>
  <c r="AU120" i="1"/>
  <c r="BH120" i="1" s="1"/>
  <c r="Z99" i="1"/>
  <c r="BP99" i="1"/>
  <c r="BO99" i="1"/>
  <c r="Y99" i="1"/>
  <c r="AA119" i="1"/>
  <c r="AY119" i="1"/>
  <c r="BL119" i="1" s="1"/>
  <c r="AZ119" i="1"/>
  <c r="BM119" i="1" s="1"/>
  <c r="Y119" i="1"/>
  <c r="BO119" i="1"/>
  <c r="Z70" i="1"/>
  <c r="BO70" i="1"/>
  <c r="Y67" i="1"/>
  <c r="Z22" i="1"/>
  <c r="AU22" i="1"/>
  <c r="BH22" i="1" s="1"/>
  <c r="AZ22" i="1"/>
  <c r="BM22" i="1" s="1"/>
  <c r="AB20" i="1"/>
  <c r="AU20" i="1"/>
  <c r="BH20" i="1" s="1"/>
  <c r="AZ20" i="1"/>
  <c r="BM20" i="1" s="1"/>
  <c r="AY20" i="1"/>
  <c r="BL20" i="1" s="1"/>
  <c r="Y20" i="1"/>
  <c r="AX112" i="1"/>
  <c r="BK112" i="1" s="1"/>
  <c r="Y112" i="1"/>
  <c r="AD112" i="1" s="1"/>
  <c r="BP29" i="1"/>
  <c r="AX33" i="1"/>
  <c r="BK33" i="1" s="1"/>
  <c r="AU108" i="1"/>
  <c r="BH108" i="1" s="1"/>
  <c r="AA77" i="1"/>
  <c r="AI115" i="1"/>
  <c r="AI49" i="1"/>
  <c r="AI32" i="1"/>
  <c r="AI55" i="1"/>
  <c r="Z44" i="1"/>
  <c r="BO44" i="1"/>
  <c r="AB65" i="1"/>
  <c r="AU65" i="1"/>
  <c r="BH65" i="1" s="1"/>
  <c r="Y60" i="1"/>
  <c r="AD60" i="1" s="1"/>
  <c r="AA97" i="1"/>
  <c r="Y95" i="1"/>
  <c r="Z94" i="1"/>
  <c r="BO94" i="1"/>
  <c r="AB134" i="1"/>
  <c r="AY134" i="1"/>
  <c r="BL134" i="1" s="1"/>
  <c r="AU134" i="1"/>
  <c r="BH134" i="1" s="1"/>
  <c r="Y133" i="1"/>
  <c r="AC133" i="1" s="1"/>
  <c r="Y131" i="1"/>
  <c r="AC131" i="1" s="1"/>
  <c r="AU130" i="1"/>
  <c r="BH130" i="1" s="1"/>
  <c r="AB130" i="1"/>
  <c r="Y114" i="1"/>
  <c r="AC114" i="1" s="1"/>
  <c r="BP165" i="1"/>
  <c r="Y162" i="1"/>
  <c r="AW162" i="1" s="1"/>
  <c r="Y155" i="1"/>
  <c r="AU155" i="1" s="1"/>
  <c r="BO151" i="1"/>
  <c r="AI76" i="1"/>
  <c r="AY43" i="1"/>
  <c r="BL43" i="1" s="1"/>
  <c r="AU43" i="1"/>
  <c r="BH43" i="1" s="1"/>
  <c r="Z43" i="1"/>
  <c r="AX110" i="1"/>
  <c r="BK110" i="1" s="1"/>
  <c r="AW29" i="1"/>
  <c r="BJ29" i="1" s="1"/>
  <c r="AX29" i="1"/>
  <c r="BK29" i="1" s="1"/>
  <c r="AB42" i="1"/>
  <c r="AY42" i="1"/>
  <c r="BL42" i="1" s="1"/>
  <c r="AU42" i="1"/>
  <c r="BH42" i="1" s="1"/>
  <c r="AU82" i="1"/>
  <c r="BH82" i="1" s="1"/>
  <c r="AZ82" i="1"/>
  <c r="BM82" i="1" s="1"/>
  <c r="AA82" i="1"/>
  <c r="AU77" i="1"/>
  <c r="BH77" i="1" s="1"/>
  <c r="Y77" i="1"/>
  <c r="BP77" i="1"/>
  <c r="Z73" i="1"/>
  <c r="BO73" i="1"/>
  <c r="Y73" i="1"/>
  <c r="AU73" i="1"/>
  <c r="BH73" i="1" s="1"/>
  <c r="AB45" i="1"/>
  <c r="AU45" i="1"/>
  <c r="BH45" i="1" s="1"/>
  <c r="Z18" i="1"/>
  <c r="AZ18" i="1"/>
  <c r="BM18" i="1" s="1"/>
  <c r="Y23" i="1"/>
  <c r="Y87" i="1"/>
  <c r="AY85" i="1"/>
  <c r="BL85" i="1" s="1"/>
  <c r="BO56" i="1"/>
  <c r="AZ56" i="1"/>
  <c r="BM56" i="1" s="1"/>
  <c r="Z56" i="1"/>
  <c r="AU56" i="1"/>
  <c r="BH56" i="1" s="1"/>
  <c r="AA54" i="1"/>
  <c r="AZ54" i="1"/>
  <c r="BM54" i="1" s="1"/>
  <c r="BO51" i="1"/>
  <c r="AA51" i="1"/>
  <c r="BO50" i="1"/>
  <c r="Z50" i="1"/>
  <c r="AU50" i="1"/>
  <c r="BH50" i="1" s="1"/>
  <c r="AZ50" i="1"/>
  <c r="BM50" i="1" s="1"/>
  <c r="AY48" i="1"/>
  <c r="BL48" i="1" s="1"/>
  <c r="AB48" i="1"/>
  <c r="Y47" i="1"/>
  <c r="AD47" i="1" s="1"/>
  <c r="AX46" i="1"/>
  <c r="BK46" i="1" s="1"/>
  <c r="AW46" i="1"/>
  <c r="BJ46" i="1" s="1"/>
  <c r="AA22" i="1"/>
  <c r="AA23" i="1"/>
  <c r="AU23" i="1"/>
  <c r="BH23" i="1" s="1"/>
  <c r="AY23" i="1"/>
  <c r="BL23" i="1" s="1"/>
  <c r="AZ23" i="1"/>
  <c r="BM23" i="1" s="1"/>
  <c r="AB60" i="1"/>
  <c r="Y124" i="1"/>
  <c r="AU59" i="1"/>
  <c r="BH59" i="1" s="1"/>
  <c r="Y56" i="1"/>
  <c r="BP56" i="1"/>
  <c r="AU54" i="1"/>
  <c r="BH54" i="1" s="1"/>
  <c r="AY54" i="1"/>
  <c r="BL54" i="1" s="1"/>
  <c r="Y54" i="1"/>
  <c r="AD54" i="1" s="1"/>
  <c r="Y52" i="1"/>
  <c r="BP50" i="1"/>
  <c r="AY47" i="1"/>
  <c r="BL47" i="1" s="1"/>
  <c r="AA47" i="1"/>
  <c r="BO46" i="1"/>
  <c r="AU46" i="1"/>
  <c r="BH46" i="1" s="1"/>
  <c r="Z110" i="1"/>
  <c r="AZ110" i="1"/>
  <c r="BM110" i="1" s="1"/>
  <c r="BO35" i="1"/>
  <c r="Z35" i="1"/>
  <c r="AY108" i="1"/>
  <c r="BL108" i="1" s="1"/>
  <c r="BO108" i="1"/>
  <c r="BP108" i="1"/>
  <c r="AW30" i="1"/>
  <c r="BJ30" i="1" s="1"/>
  <c r="AX30" i="1"/>
  <c r="BK30" i="1" s="1"/>
  <c r="Y28" i="1"/>
  <c r="AD28" i="1" s="1"/>
  <c r="AX40" i="1"/>
  <c r="BK40" i="1" s="1"/>
  <c r="AW40" i="1"/>
  <c r="BJ40" i="1" s="1"/>
  <c r="AX15" i="1"/>
  <c r="BK15" i="1" s="1"/>
  <c r="AW15" i="1"/>
  <c r="BJ15" i="1" s="1"/>
  <c r="AI138" i="1"/>
  <c r="AI35" i="1"/>
  <c r="AI66" i="1"/>
  <c r="AI143" i="1"/>
  <c r="AI86" i="1"/>
  <c r="AI72" i="1"/>
  <c r="AI15" i="1"/>
  <c r="AI131" i="1"/>
  <c r="AI80" i="1"/>
  <c r="AI122" i="1"/>
  <c r="AI67" i="1"/>
  <c r="AI87" i="1"/>
  <c r="AI135" i="1"/>
  <c r="AI22" i="1"/>
  <c r="AI165" i="1"/>
  <c r="AI133" i="1"/>
  <c r="AI28" i="1"/>
  <c r="AI124" i="1"/>
  <c r="AI79" i="1"/>
  <c r="AI38" i="1"/>
  <c r="AI24" i="1"/>
  <c r="AI107" i="1"/>
  <c r="AI37" i="1"/>
  <c r="AI69" i="1"/>
  <c r="AI126" i="1"/>
  <c r="AI160" i="1"/>
  <c r="AI52" i="1"/>
  <c r="AI96" i="1"/>
  <c r="AI70" i="1"/>
  <c r="AI129" i="1"/>
  <c r="AI163" i="1"/>
  <c r="AI162" i="1"/>
  <c r="AI151" i="1"/>
  <c r="AI59" i="1"/>
  <c r="AI73" i="1"/>
  <c r="AI17" i="1"/>
  <c r="AI71" i="1"/>
  <c r="AI141" i="1"/>
  <c r="AI148" i="1"/>
  <c r="AI61" i="1"/>
  <c r="AI158" i="1"/>
  <c r="AI161" i="1"/>
  <c r="AI75" i="1"/>
  <c r="AI132" i="1"/>
  <c r="AI74" i="1"/>
  <c r="AI153" i="1"/>
  <c r="AI159" i="1"/>
  <c r="AI31" i="1"/>
  <c r="AI14" i="1"/>
  <c r="AI56" i="1"/>
  <c r="AI113" i="1"/>
  <c r="AI128" i="1"/>
  <c r="AI64" i="1"/>
  <c r="AI95" i="1"/>
  <c r="AI99" i="1"/>
  <c r="AI29" i="1"/>
  <c r="AI118" i="1"/>
  <c r="AI111" i="1"/>
  <c r="AI91" i="1"/>
  <c r="AI146" i="1"/>
  <c r="AI48" i="1"/>
  <c r="AI21" i="1"/>
  <c r="AI130" i="1"/>
  <c r="AI53" i="1"/>
  <c r="AI81" i="1"/>
  <c r="AI116" i="1"/>
  <c r="AI85" i="1"/>
  <c r="AI114" i="1"/>
  <c r="AI154" i="1"/>
  <c r="AI51" i="1"/>
  <c r="AI30" i="1"/>
  <c r="AI46" i="1"/>
  <c r="AI125" i="1"/>
  <c r="AI152" i="1"/>
  <c r="AI82" i="1"/>
  <c r="AI50" i="1"/>
  <c r="AI155" i="1"/>
  <c r="AI112" i="1"/>
  <c r="AI63" i="1"/>
  <c r="AI83" i="1"/>
  <c r="AI19" i="1"/>
  <c r="AI44" i="1"/>
  <c r="AI33" i="1"/>
  <c r="AI119" i="1"/>
  <c r="AI39" i="1"/>
  <c r="AI156" i="1"/>
  <c r="AI94" i="1"/>
  <c r="AI110" i="1"/>
  <c r="AI18" i="1"/>
  <c r="AI41" i="1"/>
  <c r="AI34" i="1"/>
  <c r="AI54" i="1"/>
  <c r="AI106" i="1"/>
  <c r="AI20" i="1"/>
  <c r="AI127" i="1"/>
  <c r="AI120" i="1"/>
  <c r="AI60" i="1"/>
  <c r="AI123" i="1"/>
  <c r="AI134" i="1"/>
  <c r="AI68" i="1"/>
  <c r="AI157" i="1"/>
  <c r="AU25" i="1"/>
  <c r="BH25" i="1" s="1"/>
  <c r="AY25" i="1"/>
  <c r="BL25" i="1" s="1"/>
  <c r="AZ25" i="1"/>
  <c r="BM25" i="1" s="1"/>
  <c r="BO25" i="1"/>
  <c r="BP25" i="1"/>
  <c r="AX74" i="1"/>
  <c r="BK74" i="1" s="1"/>
  <c r="AW74" i="1"/>
  <c r="BJ74" i="1" s="1"/>
  <c r="AB96" i="1"/>
  <c r="AA131" i="1"/>
  <c r="AZ131" i="1"/>
  <c r="BM131" i="1" s="1"/>
  <c r="AU41" i="1"/>
  <c r="BH41" i="1" s="1"/>
  <c r="Y41" i="1"/>
  <c r="BO41" i="1"/>
  <c r="AY41" i="1"/>
  <c r="BL41" i="1" s="1"/>
  <c r="Z41" i="1"/>
  <c r="AY34" i="1"/>
  <c r="BL34" i="1" s="1"/>
  <c r="AU34" i="1"/>
  <c r="BH34" i="1" s="1"/>
  <c r="Y93" i="1"/>
  <c r="AB44" i="1"/>
  <c r="AY44" i="1"/>
  <c r="BL44" i="1" s="1"/>
  <c r="AA30" i="1"/>
  <c r="AU30" i="1"/>
  <c r="BH30" i="1" s="1"/>
  <c r="AZ30" i="1"/>
  <c r="BM30" i="1" s="1"/>
  <c r="AY81" i="1"/>
  <c r="BL81" i="1" s="1"/>
  <c r="Y81" i="1"/>
  <c r="Y80" i="1"/>
  <c r="AD80" i="1" s="1"/>
  <c r="Z79" i="1"/>
  <c r="BO79" i="1"/>
  <c r="AU79" i="1"/>
  <c r="BH79" i="1" s="1"/>
  <c r="AZ79" i="1"/>
  <c r="BM79" i="1" s="1"/>
  <c r="Z75" i="1"/>
  <c r="BO75" i="1"/>
  <c r="AU75" i="1"/>
  <c r="BH75" i="1" s="1"/>
  <c r="AB112" i="1"/>
  <c r="AU112" i="1"/>
  <c r="BH112" i="1" s="1"/>
  <c r="AZ112" i="1"/>
  <c r="BM112" i="1" s="1"/>
  <c r="Y143" i="1"/>
  <c r="AZ143" i="1" s="1"/>
  <c r="BP43" i="1"/>
  <c r="BO40" i="1"/>
  <c r="BP40" i="1"/>
  <c r="AY30" i="1"/>
  <c r="BL30" i="1" s="1"/>
  <c r="AA24" i="1"/>
  <c r="BO24" i="1"/>
  <c r="AA86" i="1"/>
  <c r="AA80" i="1"/>
  <c r="AB66" i="1"/>
  <c r="AY66" i="1"/>
  <c r="BL66" i="1" s="1"/>
  <c r="AU122" i="1"/>
  <c r="BH122" i="1" s="1"/>
  <c r="BO122" i="1"/>
  <c r="AB120" i="1"/>
  <c r="AY120" i="1"/>
  <c r="BL120" i="1" s="1"/>
  <c r="BO149" i="1"/>
  <c r="AX129" i="1"/>
  <c r="BK129" i="1" s="1"/>
  <c r="AU128" i="1"/>
  <c r="BH128" i="1" s="1"/>
  <c r="Z19" i="1"/>
  <c r="BO19" i="1"/>
  <c r="AZ19" i="1"/>
  <c r="BM19" i="1" s="1"/>
  <c r="AH92" i="1"/>
  <c r="AH130" i="1"/>
  <c r="AH163" i="1"/>
  <c r="AH159" i="1"/>
  <c r="AH162" i="1"/>
  <c r="AH56" i="1"/>
  <c r="AX66" i="1"/>
  <c r="BK66" i="1" s="1"/>
  <c r="AY124" i="1"/>
  <c r="BL124" i="1" s="1"/>
  <c r="Z58" i="1"/>
  <c r="BO58" i="1"/>
  <c r="AB53" i="1"/>
  <c r="AY53" i="1"/>
  <c r="BL53" i="1" s="1"/>
  <c r="BP122" i="1"/>
  <c r="AX120" i="1"/>
  <c r="BK120" i="1" s="1"/>
  <c r="AA115" i="1"/>
  <c r="BP18" i="1"/>
  <c r="BP110" i="1"/>
  <c r="AY33" i="1"/>
  <c r="BL33" i="1" s="1"/>
  <c r="AU33" i="1"/>
  <c r="BH33" i="1" s="1"/>
  <c r="AY29" i="1"/>
  <c r="BL29" i="1" s="1"/>
  <c r="AZ42" i="1"/>
  <c r="BM42" i="1" s="1"/>
  <c r="AW87" i="1"/>
  <c r="BJ87" i="1" s="1"/>
  <c r="BP82" i="1"/>
  <c r="AA59" i="1"/>
  <c r="BP58" i="1"/>
  <c r="BP55" i="1"/>
  <c r="AW51" i="1"/>
  <c r="BJ51" i="1" s="1"/>
  <c r="AA128" i="1"/>
  <c r="AZ127" i="1"/>
  <c r="BM127" i="1" s="1"/>
  <c r="BP154" i="1"/>
  <c r="AY127" i="1"/>
  <c r="BL127" i="1" s="1"/>
  <c r="AB127" i="1"/>
  <c r="Z125" i="1"/>
  <c r="AU125" i="1"/>
  <c r="BH125" i="1" s="1"/>
  <c r="Y125" i="1"/>
  <c r="AC125" i="1" s="1"/>
  <c r="AZ128" i="1"/>
  <c r="BM128" i="1" s="1"/>
  <c r="AY122" i="1"/>
  <c r="BL122" i="1" s="1"/>
  <c r="AZ122" i="1"/>
  <c r="BM122" i="1" s="1"/>
  <c r="AX76" i="1"/>
  <c r="BK76" i="1" s="1"/>
  <c r="AW76" i="1"/>
  <c r="BJ76" i="1" s="1"/>
  <c r="BP73" i="1"/>
  <c r="BP70" i="1"/>
  <c r="AZ64" i="1"/>
  <c r="BM64" i="1" s="1"/>
  <c r="BP63" i="1"/>
  <c r="AZ63" i="1"/>
  <c r="BM63" i="1" s="1"/>
  <c r="Z63" i="1"/>
  <c r="AB61" i="1"/>
  <c r="AY61" i="1"/>
  <c r="BL61" i="1" s="1"/>
  <c r="AU47" i="1"/>
  <c r="BH47" i="1" s="1"/>
  <c r="AA126" i="1"/>
  <c r="AA105" i="1"/>
  <c r="BO105" i="1"/>
  <c r="AZ37" i="1"/>
  <c r="BM37" i="1" s="1"/>
  <c r="Z80" i="1"/>
  <c r="AU80" i="1"/>
  <c r="BH80" i="1" s="1"/>
  <c r="AU76" i="1"/>
  <c r="BH76" i="1" s="1"/>
  <c r="Z76" i="1"/>
  <c r="AZ69" i="1"/>
  <c r="BM69" i="1" s="1"/>
  <c r="AU69" i="1"/>
  <c r="BH69" i="1" s="1"/>
  <c r="BP69" i="1"/>
  <c r="AA67" i="1"/>
  <c r="AA134" i="1"/>
  <c r="AX131" i="1"/>
  <c r="BK131" i="1" s="1"/>
  <c r="AB102" i="1"/>
  <c r="Z100" i="1"/>
  <c r="BP100" i="1"/>
  <c r="BP79" i="1"/>
  <c r="AW78" i="1"/>
  <c r="BJ78" i="1" s="1"/>
  <c r="BP75" i="1"/>
  <c r="AA58" i="1"/>
  <c r="BO129" i="1"/>
  <c r="AW128" i="1"/>
  <c r="BJ128" i="1" s="1"/>
  <c r="Y154" i="1"/>
  <c r="AW154" i="1" s="1"/>
  <c r="AZ40" i="1"/>
  <c r="BM40" i="1" s="1"/>
  <c r="AA106" i="1"/>
  <c r="AA41" i="1"/>
  <c r="AA37" i="1"/>
  <c r="AA90" i="1"/>
  <c r="AW67" i="1"/>
  <c r="BJ67" i="1" s="1"/>
  <c r="AX22" i="1"/>
  <c r="BK22" i="1" s="1"/>
  <c r="AX134" i="1"/>
  <c r="BK134" i="1" s="1"/>
  <c r="AW133" i="1"/>
  <c r="BJ133" i="1" s="1"/>
  <c r="Y120" i="1"/>
  <c r="AA57" i="1"/>
  <c r="AW52" i="1"/>
  <c r="BJ52" i="1" s="1"/>
  <c r="BO155" i="1"/>
  <c r="Y44" i="1"/>
  <c r="AC44" i="1" s="1"/>
  <c r="AX44" i="1"/>
  <c r="BK44" i="1" s="1"/>
  <c r="AW44" i="1"/>
  <c r="BJ44" i="1" s="1"/>
  <c r="AW39" i="1"/>
  <c r="BJ39" i="1" s="1"/>
  <c r="AX39" i="1"/>
  <c r="BK39" i="1" s="1"/>
  <c r="Y39" i="1"/>
  <c r="AC39" i="1" s="1"/>
  <c r="Y43" i="1"/>
  <c r="AC43" i="1" s="1"/>
  <c r="BO15" i="1"/>
  <c r="AY15" i="1"/>
  <c r="BL15" i="1" s="1"/>
  <c r="Z15" i="1"/>
  <c r="AU15" i="1"/>
  <c r="BH15" i="1" s="1"/>
  <c r="AZ15" i="1"/>
  <c r="BM15" i="1" s="1"/>
  <c r="Y15" i="1"/>
  <c r="AD15" i="1" s="1"/>
  <c r="BP15" i="1"/>
  <c r="BP14" i="1"/>
  <c r="Z14" i="1"/>
  <c r="Y14" i="1"/>
  <c r="AC14" i="1" s="1"/>
  <c r="AZ14" i="1"/>
  <c r="BM14" i="1" s="1"/>
  <c r="BO14" i="1"/>
  <c r="AY14" i="1"/>
  <c r="BL14" i="1" s="1"/>
  <c r="AU31" i="1"/>
  <c r="BH31" i="1" s="1"/>
  <c r="BP31" i="1"/>
  <c r="Z31" i="1"/>
  <c r="BO31" i="1"/>
  <c r="Y31" i="1"/>
  <c r="AD31" i="1" s="1"/>
  <c r="AZ31" i="1"/>
  <c r="BM31" i="1" s="1"/>
  <c r="AY31" i="1"/>
  <c r="BL31" i="1" s="1"/>
  <c r="Y142" i="1"/>
  <c r="AV142" i="1" s="1"/>
  <c r="AX107" i="1"/>
  <c r="BK107" i="1" s="1"/>
  <c r="Y107" i="1"/>
  <c r="AC107" i="1" s="1"/>
  <c r="AX32" i="1"/>
  <c r="BK32" i="1" s="1"/>
  <c r="AW32" i="1"/>
  <c r="BJ32" i="1" s="1"/>
  <c r="Y32" i="1"/>
  <c r="AC32" i="1" s="1"/>
  <c r="Y92" i="1"/>
  <c r="AC92" i="1" s="1"/>
  <c r="Y38" i="1"/>
  <c r="AC38" i="1" s="1"/>
  <c r="Y108" i="1"/>
  <c r="AC108" i="1" s="1"/>
  <c r="AX18" i="1"/>
  <c r="BK18" i="1" s="1"/>
  <c r="AW18" i="1"/>
  <c r="BJ18" i="1" s="1"/>
  <c r="Y18" i="1"/>
  <c r="AC18" i="1" s="1"/>
  <c r="Y24" i="1"/>
  <c r="AD24" i="1" s="1"/>
  <c r="Y82" i="1"/>
  <c r="AC82" i="1" s="1"/>
  <c r="AW50" i="1"/>
  <c r="BJ50" i="1" s="1"/>
  <c r="Y50" i="1"/>
  <c r="AC50" i="1" s="1"/>
  <c r="AX50" i="1"/>
  <c r="BK50" i="1" s="1"/>
  <c r="AU21" i="1"/>
  <c r="BH21" i="1" s="1"/>
  <c r="AB21" i="1"/>
  <c r="AZ21" i="1"/>
  <c r="BM21" i="1" s="1"/>
  <c r="AY21" i="1"/>
  <c r="BL21" i="1" s="1"/>
  <c r="Y21" i="1"/>
  <c r="AD21" i="1" s="1"/>
  <c r="AA135" i="1"/>
  <c r="BO135" i="1"/>
  <c r="Y135" i="1"/>
  <c r="AD135" i="1" s="1"/>
  <c r="Y116" i="1"/>
  <c r="AD116" i="1" s="1"/>
  <c r="Y156" i="1"/>
  <c r="AZ156" i="1" s="1"/>
  <c r="Y148" i="1"/>
  <c r="AU148" i="1" s="1"/>
  <c r="Y140" i="1"/>
  <c r="AU140" i="1" s="1"/>
  <c r="BO140" i="1"/>
  <c r="AY109" i="1"/>
  <c r="BL109" i="1" s="1"/>
  <c r="AZ109" i="1"/>
  <c r="BM109" i="1" s="1"/>
  <c r="AU109" i="1"/>
  <c r="BH109" i="1" s="1"/>
  <c r="AA109" i="1"/>
  <c r="BO109" i="1"/>
  <c r="Y109" i="1"/>
  <c r="AD109" i="1" s="1"/>
  <c r="Y83" i="1"/>
  <c r="AC83" i="1" s="1"/>
  <c r="BP68" i="1"/>
  <c r="Y68" i="1"/>
  <c r="AC68" i="1" s="1"/>
  <c r="Y62" i="1"/>
  <c r="AC62" i="1" s="1"/>
  <c r="Y58" i="1"/>
  <c r="AC58" i="1" s="1"/>
  <c r="AW58" i="1"/>
  <c r="BJ58" i="1" s="1"/>
  <c r="AX58" i="1"/>
  <c r="BK58" i="1" s="1"/>
  <c r="Y51" i="1"/>
  <c r="AD51" i="1" s="1"/>
  <c r="Y129" i="1"/>
  <c r="AC129" i="1" s="1"/>
  <c r="Y157" i="1"/>
  <c r="AZ157" i="1" s="1"/>
  <c r="BP157" i="1"/>
  <c r="BP35" i="1"/>
  <c r="Y35" i="1"/>
  <c r="AC35" i="1" s="1"/>
  <c r="AY17" i="1"/>
  <c r="BL17" i="1" s="1"/>
  <c r="AU17" i="1"/>
  <c r="BH17" i="1" s="1"/>
  <c r="AB17" i="1"/>
  <c r="Y17" i="1"/>
  <c r="AD17" i="1" s="1"/>
  <c r="AA17" i="1"/>
  <c r="BO17" i="1"/>
  <c r="AZ17" i="1"/>
  <c r="BM17" i="1" s="1"/>
  <c r="AZ24" i="1"/>
  <c r="BM24" i="1" s="1"/>
  <c r="AU24" i="1"/>
  <c r="BH24" i="1" s="1"/>
  <c r="AY24" i="1"/>
  <c r="BL24" i="1" s="1"/>
  <c r="AB24" i="1"/>
  <c r="BO78" i="1"/>
  <c r="AU78" i="1"/>
  <c r="BH78" i="1" s="1"/>
  <c r="AZ78" i="1"/>
  <c r="BM78" i="1" s="1"/>
  <c r="AA78" i="1"/>
  <c r="AY78" i="1"/>
  <c r="BL78" i="1" s="1"/>
  <c r="Y78" i="1"/>
  <c r="AD78" i="1" s="1"/>
  <c r="AA74" i="1"/>
  <c r="AZ74" i="1"/>
  <c r="BM74" i="1" s="1"/>
  <c r="BO74" i="1"/>
  <c r="AU74" i="1"/>
  <c r="BH74" i="1" s="1"/>
  <c r="AY74" i="1"/>
  <c r="BL74" i="1" s="1"/>
  <c r="AX69" i="1"/>
  <c r="BK69" i="1" s="1"/>
  <c r="AU68" i="1"/>
  <c r="BH68" i="1" s="1"/>
  <c r="AA68" i="1"/>
  <c r="BO68" i="1"/>
  <c r="AZ68" i="1"/>
  <c r="BM68" i="1" s="1"/>
  <c r="AY68" i="1"/>
  <c r="BL68" i="1" s="1"/>
  <c r="BO62" i="1"/>
  <c r="AU62" i="1"/>
  <c r="BH62" i="1" s="1"/>
  <c r="AA62" i="1"/>
  <c r="AY62" i="1"/>
  <c r="BL62" i="1" s="1"/>
  <c r="AZ62" i="1"/>
  <c r="BM62" i="1" s="1"/>
  <c r="Y59" i="1"/>
  <c r="AD59" i="1" s="1"/>
  <c r="BP59" i="1"/>
  <c r="AU51" i="1"/>
  <c r="BH51" i="1" s="1"/>
  <c r="AB51" i="1"/>
  <c r="AY51" i="1"/>
  <c r="BL51" i="1" s="1"/>
  <c r="AZ51" i="1"/>
  <c r="BM51" i="1" s="1"/>
  <c r="BP130" i="1"/>
  <c r="Y130" i="1"/>
  <c r="AD130" i="1" s="1"/>
  <c r="Y100" i="1"/>
  <c r="AC100" i="1" s="1"/>
  <c r="Y122" i="1"/>
  <c r="AD122" i="1" s="1"/>
  <c r="BP118" i="1"/>
  <c r="Y118" i="1"/>
  <c r="AD118" i="1" s="1"/>
  <c r="Y117" i="1"/>
  <c r="AC117" i="1" s="1"/>
  <c r="BO116" i="1"/>
  <c r="AY116" i="1"/>
  <c r="BL116" i="1" s="1"/>
  <c r="AZ116" i="1"/>
  <c r="BM116" i="1" s="1"/>
  <c r="AU116" i="1"/>
  <c r="BH116" i="1" s="1"/>
  <c r="Y158" i="1"/>
  <c r="AW158" i="1" s="1"/>
  <c r="AA116" i="1"/>
  <c r="Y69" i="1"/>
  <c r="AC69" i="1" s="1"/>
  <c r="AX25" i="1"/>
  <c r="BK25" i="1" s="1"/>
  <c r="Y25" i="1"/>
  <c r="Y22" i="1"/>
  <c r="AD22" i="1" s="1"/>
  <c r="BO130" i="1"/>
  <c r="AY130" i="1"/>
  <c r="BL130" i="1" s="1"/>
  <c r="AA130" i="1"/>
  <c r="BP101" i="1"/>
  <c r="Z101" i="1"/>
  <c r="Y101" i="1"/>
  <c r="AD101" i="1" s="1"/>
  <c r="AB123" i="1"/>
  <c r="AX119" i="1"/>
  <c r="BK119" i="1" s="1"/>
  <c r="AW119" i="1"/>
  <c r="BJ119" i="1" s="1"/>
  <c r="AA118" i="1"/>
  <c r="BP160" i="1"/>
  <c r="Y160" i="1"/>
  <c r="AZ160" i="1" s="1"/>
  <c r="Y159" i="1"/>
  <c r="BP151" i="1"/>
  <c r="Y151" i="1"/>
  <c r="AZ151" i="1" s="1"/>
  <c r="Y150" i="1"/>
  <c r="AW150" i="1" s="1"/>
  <c r="AU35" i="1"/>
  <c r="BH35" i="1" s="1"/>
  <c r="AY35" i="1"/>
  <c r="BL35" i="1" s="1"/>
  <c r="AZ35" i="1"/>
  <c r="BM35" i="1" s="1"/>
  <c r="AB35" i="1"/>
  <c r="BO84" i="1"/>
  <c r="AY84" i="1"/>
  <c r="BL84" i="1" s="1"/>
  <c r="Z84" i="1"/>
  <c r="AZ84" i="1"/>
  <c r="BM84" i="1" s="1"/>
  <c r="Y79" i="1"/>
  <c r="AX79" i="1"/>
  <c r="BK79" i="1" s="1"/>
  <c r="AW79" i="1"/>
  <c r="BJ79" i="1" s="1"/>
  <c r="BP76" i="1"/>
  <c r="AX75" i="1"/>
  <c r="BK75" i="1" s="1"/>
  <c r="Y75" i="1"/>
  <c r="AW69" i="1"/>
  <c r="BJ69" i="1" s="1"/>
  <c r="AX63" i="1"/>
  <c r="BK63" i="1" s="1"/>
  <c r="AW63" i="1"/>
  <c r="BJ63" i="1" s="1"/>
  <c r="Y63" i="1"/>
  <c r="AC63" i="1" s="1"/>
  <c r="Z46" i="1"/>
  <c r="AZ46" i="1"/>
  <c r="BM46" i="1" s="1"/>
  <c r="AY46" i="1"/>
  <c r="BL46" i="1" s="1"/>
  <c r="AX45" i="1"/>
  <c r="BK45" i="1" s="1"/>
  <c r="AW45" i="1"/>
  <c r="BJ45" i="1" s="1"/>
  <c r="AU132" i="1"/>
  <c r="BH132" i="1" s="1"/>
  <c r="BP132" i="1"/>
  <c r="Z132" i="1"/>
  <c r="BO132" i="1"/>
  <c r="AY132" i="1"/>
  <c r="BL132" i="1" s="1"/>
  <c r="AW125" i="1"/>
  <c r="BJ125" i="1" s="1"/>
  <c r="Y161" i="1"/>
  <c r="AW161" i="1" s="1"/>
  <c r="BP147" i="1"/>
  <c r="AA84" i="1"/>
  <c r="Y72" i="1"/>
  <c r="AC72" i="1" s="1"/>
  <c r="AZ66" i="1"/>
  <c r="BM66" i="1" s="1"/>
  <c r="Y66" i="1"/>
  <c r="AD66" i="1" s="1"/>
  <c r="AU66" i="1"/>
  <c r="BH66" i="1" s="1"/>
  <c r="BO66" i="1"/>
  <c r="BP66" i="1"/>
  <c r="Z66" i="1"/>
  <c r="AW65" i="1"/>
  <c r="BJ65" i="1" s="1"/>
  <c r="AX65" i="1"/>
  <c r="BK65" i="1" s="1"/>
  <c r="Y65" i="1"/>
  <c r="AC65" i="1" s="1"/>
  <c r="BO64" i="1"/>
  <c r="AA64" i="1"/>
  <c r="AY60" i="1"/>
  <c r="BL60" i="1" s="1"/>
  <c r="AU60" i="1"/>
  <c r="BH60" i="1" s="1"/>
  <c r="Z60" i="1"/>
  <c r="BO60" i="1"/>
  <c r="AZ60" i="1"/>
  <c r="BM60" i="1" s="1"/>
  <c r="AW54" i="1"/>
  <c r="BJ54" i="1" s="1"/>
  <c r="AX54" i="1"/>
  <c r="BK54" i="1" s="1"/>
  <c r="AB47" i="1"/>
  <c r="Y98" i="1"/>
  <c r="AC98" i="1" s="1"/>
  <c r="BP98" i="1"/>
  <c r="Y163" i="1"/>
  <c r="AU163" i="1" s="1"/>
  <c r="Y86" i="1"/>
  <c r="AC86" i="1" s="1"/>
  <c r="AW86" i="1"/>
  <c r="BJ86" i="1" s="1"/>
  <c r="AX85" i="1"/>
  <c r="BK85" i="1" s="1"/>
  <c r="AW85" i="1"/>
  <c r="BJ85" i="1" s="1"/>
  <c r="BO76" i="1"/>
  <c r="AY76" i="1"/>
  <c r="BL76" i="1" s="1"/>
  <c r="AA76" i="1"/>
  <c r="AZ76" i="1"/>
  <c r="BM76" i="1" s="1"/>
  <c r="AA66" i="1"/>
  <c r="AY64" i="1"/>
  <c r="BL64" i="1" s="1"/>
  <c r="BP60" i="1"/>
  <c r="AY55" i="1"/>
  <c r="BL55" i="1" s="1"/>
  <c r="AZ55" i="1"/>
  <c r="BM55" i="1" s="1"/>
  <c r="AA55" i="1"/>
  <c r="Y126" i="1"/>
  <c r="AZ126" i="1"/>
  <c r="BM126" i="1" s="1"/>
  <c r="AB126" i="1"/>
  <c r="AU126" i="1"/>
  <c r="BH126" i="1" s="1"/>
  <c r="BO164" i="1"/>
  <c r="BP106" i="1"/>
  <c r="Z106" i="1"/>
  <c r="AY28" i="1"/>
  <c r="BL28" i="1" s="1"/>
  <c r="AA28" i="1"/>
  <c r="Y16" i="1"/>
  <c r="AA16" i="1"/>
  <c r="AZ81" i="1"/>
  <c r="BM81" i="1" s="1"/>
  <c r="BO81" i="1"/>
  <c r="AA60" i="1"/>
  <c r="AU57" i="1"/>
  <c r="BH57" i="1" s="1"/>
  <c r="BO57" i="1"/>
  <c r="Z57" i="1"/>
  <c r="BP57" i="1"/>
  <c r="BO49" i="1"/>
  <c r="AZ49" i="1"/>
  <c r="BM49" i="1" s="1"/>
  <c r="AU49" i="1"/>
  <c r="BH49" i="1" s="1"/>
  <c r="AA49" i="1"/>
  <c r="AY49" i="1"/>
  <c r="BL49" i="1" s="1"/>
  <c r="AX113" i="1"/>
  <c r="BK113" i="1" s="1"/>
  <c r="AX127" i="1"/>
  <c r="BK127" i="1" s="1"/>
  <c r="Y127" i="1"/>
  <c r="AD127" i="1" s="1"/>
  <c r="AW127" i="1"/>
  <c r="BJ127" i="1" s="1"/>
  <c r="AU123" i="1"/>
  <c r="BH123" i="1" s="1"/>
  <c r="Y165" i="1"/>
  <c r="AV165" i="1" s="1"/>
  <c r="BO154" i="1"/>
  <c r="AX111" i="1"/>
  <c r="BK111" i="1" s="1"/>
  <c r="AX34" i="1"/>
  <c r="BK34" i="1" s="1"/>
  <c r="AW34" i="1"/>
  <c r="BJ34" i="1" s="1"/>
  <c r="AZ33" i="1"/>
  <c r="BM33" i="1" s="1"/>
  <c r="AA33" i="1"/>
  <c r="AA87" i="1"/>
  <c r="AY87" i="1"/>
  <c r="BL87" i="1" s="1"/>
  <c r="AU87" i="1"/>
  <c r="BH87" i="1" s="1"/>
  <c r="AW77" i="1"/>
  <c r="BJ77" i="1" s="1"/>
  <c r="AX77" i="1"/>
  <c r="BK77" i="1" s="1"/>
  <c r="Y74" i="1"/>
  <c r="AD74" i="1" s="1"/>
  <c r="AB121" i="1"/>
  <c r="AU121" i="1"/>
  <c r="BH121" i="1" s="1"/>
  <c r="AX115" i="1"/>
  <c r="BK115" i="1" s="1"/>
  <c r="Y115" i="1"/>
  <c r="AW115" i="1"/>
  <c r="BJ115" i="1" s="1"/>
  <c r="BP83" i="1"/>
  <c r="AU119" i="1"/>
  <c r="BH119" i="1" s="1"/>
  <c r="AY70" i="1"/>
  <c r="BL70" i="1" s="1"/>
  <c r="AY128" i="1"/>
  <c r="BL128" i="1" s="1"/>
  <c r="AH157" i="1"/>
  <c r="Q17" i="2"/>
  <c r="Q25" i="2"/>
  <c r="Q21" i="2"/>
  <c r="Q16" i="2"/>
  <c r="AY161" i="1" l="1"/>
  <c r="AV153" i="1"/>
  <c r="AW151" i="1"/>
  <c r="AZ146" i="1"/>
  <c r="AZ147" i="1"/>
  <c r="AZ161" i="1"/>
  <c r="AV150" i="1"/>
  <c r="AU162" i="1"/>
  <c r="AY150" i="1"/>
  <c r="AZ154" i="1"/>
  <c r="AZ149" i="1"/>
  <c r="AX164" i="1"/>
  <c r="AX156" i="1"/>
  <c r="AU164" i="1"/>
  <c r="AZ162" i="1"/>
  <c r="AV144" i="1"/>
  <c r="AW165" i="1"/>
  <c r="AY164" i="1"/>
  <c r="AU142" i="1"/>
  <c r="AU139" i="1"/>
  <c r="AW164" i="1"/>
  <c r="AW144" i="1"/>
  <c r="AY144" i="1"/>
  <c r="AY153" i="1"/>
  <c r="AX138" i="1"/>
  <c r="AW152" i="1"/>
  <c r="AY160" i="1"/>
  <c r="AX150" i="1"/>
  <c r="AY159" i="1"/>
  <c r="AV159" i="1"/>
  <c r="AX159" i="1"/>
  <c r="AW157" i="1"/>
  <c r="AY141" i="1"/>
  <c r="AV152" i="1"/>
  <c r="AX165" i="1"/>
  <c r="AU165" i="1"/>
  <c r="AW143" i="1"/>
  <c r="AX143" i="1"/>
  <c r="AY143" i="1"/>
  <c r="AV155" i="1"/>
  <c r="AX155" i="1"/>
  <c r="AY155" i="1"/>
  <c r="AY139" i="1"/>
  <c r="AX139" i="1"/>
  <c r="AV139" i="1"/>
  <c r="AU150" i="1"/>
  <c r="AY154" i="1"/>
  <c r="AU143" i="1"/>
  <c r="AU159" i="1"/>
  <c r="AW156" i="1"/>
  <c r="AW140" i="1"/>
  <c r="AX154" i="1"/>
  <c r="AW139" i="1"/>
  <c r="AZ159" i="1"/>
  <c r="AX146" i="1"/>
  <c r="AX141" i="1"/>
  <c r="AU141" i="1"/>
  <c r="AW145" i="1"/>
  <c r="AZ145" i="1"/>
  <c r="AU152" i="1"/>
  <c r="AU157" i="1"/>
  <c r="AX157" i="1"/>
  <c r="AV148" i="1"/>
  <c r="AX148" i="1"/>
  <c r="AZ148" i="1"/>
  <c r="AX160" i="1"/>
  <c r="AU138" i="1"/>
  <c r="AV138" i="1"/>
  <c r="AW138" i="1"/>
  <c r="AZ138" i="1"/>
  <c r="AU154" i="1"/>
  <c r="AY142" i="1"/>
  <c r="AY158" i="1"/>
  <c r="AZ158" i="1"/>
  <c r="AV143" i="1"/>
  <c r="AW159" i="1"/>
  <c r="AX144" i="1"/>
  <c r="AZ153" i="1"/>
  <c r="AX162" i="1"/>
  <c r="AY157" i="1"/>
  <c r="AV158" i="1"/>
  <c r="AY145" i="1"/>
  <c r="AW148" i="1"/>
  <c r="AV145" i="1"/>
  <c r="AY163" i="1"/>
  <c r="AV163" i="1"/>
  <c r="AX163" i="1"/>
  <c r="AY151" i="1"/>
  <c r="AV151" i="1"/>
  <c r="AX151" i="1"/>
  <c r="AW147" i="1"/>
  <c r="AY147" i="1"/>
  <c r="AX153" i="1"/>
  <c r="AU153" i="1"/>
  <c r="AU146" i="1"/>
  <c r="AW146" i="1"/>
  <c r="AX149" i="1"/>
  <c r="AU149" i="1"/>
  <c r="AY156" i="1"/>
  <c r="AU144" i="1"/>
  <c r="AU160" i="1"/>
  <c r="AY149" i="1"/>
  <c r="AY165" i="1"/>
  <c r="AW160" i="1"/>
  <c r="AZ142" i="1"/>
  <c r="AW163" i="1"/>
  <c r="AW141" i="1"/>
  <c r="AW155" i="1"/>
  <c r="AV154" i="1"/>
  <c r="AV162" i="1"/>
  <c r="AW142" i="1"/>
  <c r="AV164" i="1"/>
  <c r="AV140" i="1"/>
  <c r="AZ140" i="1"/>
  <c r="AX140" i="1"/>
  <c r="AV141" i="1"/>
  <c r="AY148" i="1"/>
  <c r="AX145" i="1"/>
  <c r="AY152" i="1"/>
  <c r="AU156" i="1"/>
  <c r="AV157" i="1"/>
  <c r="AV156" i="1"/>
  <c r="AX152" i="1"/>
  <c r="AV160" i="1"/>
  <c r="AU161" i="1"/>
  <c r="AX161" i="1"/>
  <c r="AY140" i="1"/>
  <c r="AU158" i="1"/>
  <c r="AY146" i="1"/>
  <c r="AY162" i="1"/>
  <c r="AU151" i="1"/>
  <c r="AZ150" i="1"/>
  <c r="AV161" i="1"/>
  <c r="AX147" i="1"/>
  <c r="AZ165" i="1"/>
  <c r="AW149" i="1"/>
  <c r="AX158" i="1"/>
  <c r="AZ155" i="1"/>
  <c r="AZ163" i="1"/>
  <c r="AV147" i="1"/>
  <c r="AX142" i="1"/>
  <c r="AC148" i="1"/>
  <c r="AC156" i="1"/>
  <c r="AD143" i="1"/>
  <c r="AD164" i="1"/>
  <c r="AD162" i="1"/>
  <c r="AC138" i="1"/>
  <c r="AD144" i="1"/>
  <c r="AC155" i="1"/>
  <c r="AC139" i="1"/>
  <c r="AC150" i="1"/>
  <c r="AC142" i="1"/>
  <c r="AC154" i="1"/>
  <c r="AC147" i="1"/>
  <c r="AD153" i="1"/>
  <c r="AD146" i="1"/>
  <c r="AD149" i="1"/>
  <c r="AC161" i="1"/>
  <c r="AC157" i="1"/>
  <c r="AC140" i="1"/>
  <c r="AD145" i="1"/>
  <c r="AD70" i="1"/>
  <c r="AJ36" i="1"/>
  <c r="AK36" i="1" s="1"/>
  <c r="AN36" i="1" s="1"/>
  <c r="AC102" i="1"/>
  <c r="AJ150" i="1"/>
  <c r="AM150" i="1" s="1"/>
  <c r="AP150" i="1" s="1"/>
  <c r="AJ125" i="1"/>
  <c r="AL125" i="1" s="1"/>
  <c r="AO125" i="1" s="1"/>
  <c r="BA135" i="1"/>
  <c r="AC146" i="1"/>
  <c r="AJ15" i="1"/>
  <c r="AL15" i="1" s="1"/>
  <c r="AO15" i="1" s="1"/>
  <c r="AJ105" i="1"/>
  <c r="AK105" i="1" s="1"/>
  <c r="AN105" i="1" s="1"/>
  <c r="AJ83" i="1"/>
  <c r="AL83" i="1" s="1"/>
  <c r="AO83" i="1" s="1"/>
  <c r="AC149" i="1"/>
  <c r="AJ108" i="1"/>
  <c r="AL108" i="1" s="1"/>
  <c r="AO108" i="1" s="1"/>
  <c r="AJ85" i="1"/>
  <c r="AL85" i="1" s="1"/>
  <c r="AO85" i="1" s="1"/>
  <c r="AJ78" i="1"/>
  <c r="AL78" i="1" s="1"/>
  <c r="AO78" i="1" s="1"/>
  <c r="AJ145" i="1"/>
  <c r="AM145" i="1" s="1"/>
  <c r="AP145" i="1" s="1"/>
  <c r="BA117" i="1"/>
  <c r="BK117" i="1"/>
  <c r="AD113" i="1"/>
  <c r="AJ106" i="1"/>
  <c r="AM106" i="1" s="1"/>
  <c r="AP106" i="1" s="1"/>
  <c r="AD131" i="1"/>
  <c r="AJ47" i="1"/>
  <c r="AK47" i="1" s="1"/>
  <c r="AN47" i="1" s="1"/>
  <c r="AJ128" i="1"/>
  <c r="AM128" i="1" s="1"/>
  <c r="AP128" i="1" s="1"/>
  <c r="AD30" i="1"/>
  <c r="BN105" i="1"/>
  <c r="AJ40" i="1"/>
  <c r="AL40" i="1" s="1"/>
  <c r="AO40" i="1" s="1"/>
  <c r="AC145" i="1"/>
  <c r="AJ34" i="1"/>
  <c r="AK34" i="1" s="1"/>
  <c r="AN34" i="1" s="1"/>
  <c r="AJ33" i="1"/>
  <c r="AK33" i="1" s="1"/>
  <c r="AN33" i="1" s="1"/>
  <c r="AJ66" i="1"/>
  <c r="AK66" i="1" s="1"/>
  <c r="AN66" i="1" s="1"/>
  <c r="AJ84" i="1"/>
  <c r="AL84" i="1" s="1"/>
  <c r="AO84" i="1" s="1"/>
  <c r="AJ164" i="1"/>
  <c r="AK164" i="1" s="1"/>
  <c r="AN164" i="1" s="1"/>
  <c r="AJ123" i="1"/>
  <c r="AM123" i="1" s="1"/>
  <c r="AP123" i="1" s="1"/>
  <c r="AJ59" i="1"/>
  <c r="AL59" i="1" s="1"/>
  <c r="AO59" i="1" s="1"/>
  <c r="BA96" i="1"/>
  <c r="BH96" i="1"/>
  <c r="AJ23" i="1"/>
  <c r="AM23" i="1" s="1"/>
  <c r="AP23" i="1" s="1"/>
  <c r="AJ101" i="1"/>
  <c r="AJ65" i="1"/>
  <c r="AL65" i="1" s="1"/>
  <c r="AO65" i="1" s="1"/>
  <c r="BA99" i="1"/>
  <c r="BL99" i="1"/>
  <c r="AJ62" i="1"/>
  <c r="AK62" i="1" s="1"/>
  <c r="AN62" i="1" s="1"/>
  <c r="AJ140" i="1"/>
  <c r="AK140" i="1" s="1"/>
  <c r="AN140" i="1" s="1"/>
  <c r="AC33" i="1"/>
  <c r="AD33" i="1"/>
  <c r="AC158" i="1"/>
  <c r="AD158" i="1"/>
  <c r="AD64" i="1"/>
  <c r="AJ93" i="1"/>
  <c r="AK93" i="1" s="1"/>
  <c r="AN93" i="1" s="1"/>
  <c r="AC29" i="1"/>
  <c r="AD29" i="1"/>
  <c r="AC111" i="1"/>
  <c r="AD111" i="1"/>
  <c r="AJ37" i="1"/>
  <c r="AL37" i="1" s="1"/>
  <c r="AO37" i="1" s="1"/>
  <c r="AJ165" i="1"/>
  <c r="AL165" i="1" s="1"/>
  <c r="AO165" i="1" s="1"/>
  <c r="AJ25" i="1"/>
  <c r="AK25" i="1" s="1"/>
  <c r="AN25" i="1" s="1"/>
  <c r="AC49" i="1"/>
  <c r="AD49" i="1"/>
  <c r="AD71" i="1"/>
  <c r="AJ42" i="1"/>
  <c r="AK42" i="1" s="1"/>
  <c r="AN42" i="1" s="1"/>
  <c r="BN113" i="1"/>
  <c r="AD105" i="1"/>
  <c r="AC151" i="1"/>
  <c r="AD151" i="1"/>
  <c r="BN131" i="1"/>
  <c r="BN102" i="1"/>
  <c r="AJ16" i="1"/>
  <c r="AM16" i="1" s="1"/>
  <c r="AP16" i="1" s="1"/>
  <c r="BA55" i="1"/>
  <c r="AD161" i="1"/>
  <c r="AJ70" i="1"/>
  <c r="AK70" i="1" s="1"/>
  <c r="AN70" i="1" s="1"/>
  <c r="AC57" i="1"/>
  <c r="AJ58" i="1"/>
  <c r="AK58" i="1" s="1"/>
  <c r="AN58" i="1" s="1"/>
  <c r="AJ43" i="1"/>
  <c r="AK43" i="1" s="1"/>
  <c r="AN43" i="1" s="1"/>
  <c r="AJ156" i="1"/>
  <c r="AM156" i="1" s="1"/>
  <c r="AP156" i="1" s="1"/>
  <c r="AJ153" i="1"/>
  <c r="AK153" i="1" s="1"/>
  <c r="AN153" i="1" s="1"/>
  <c r="AJ117" i="1"/>
  <c r="AK117" i="1" s="1"/>
  <c r="AN117" i="1" s="1"/>
  <c r="AJ57" i="1"/>
  <c r="AK57" i="1" s="1"/>
  <c r="AN57" i="1" s="1"/>
  <c r="BA38" i="1"/>
  <c r="AC110" i="1"/>
  <c r="AJ139" i="1"/>
  <c r="AK139" i="1" s="1"/>
  <c r="AN139" i="1" s="1"/>
  <c r="AJ142" i="1"/>
  <c r="AL142" i="1" s="1"/>
  <c r="AO142" i="1" s="1"/>
  <c r="AJ92" i="1"/>
  <c r="AK92" i="1" s="1"/>
  <c r="AN92" i="1" s="1"/>
  <c r="AJ124" i="1"/>
  <c r="AL124" i="1" s="1"/>
  <c r="AO124" i="1" s="1"/>
  <c r="BA48" i="1"/>
  <c r="AD42" i="1"/>
  <c r="AD84" i="1"/>
  <c r="AJ77" i="1"/>
  <c r="AK77" i="1" s="1"/>
  <c r="AN77" i="1" s="1"/>
  <c r="AJ30" i="1"/>
  <c r="AL30" i="1" s="1"/>
  <c r="AO30" i="1" s="1"/>
  <c r="AD72" i="1"/>
  <c r="BA62" i="1"/>
  <c r="BA37" i="1"/>
  <c r="AJ109" i="1"/>
  <c r="AK109" i="1" s="1"/>
  <c r="AN109" i="1" s="1"/>
  <c r="BA114" i="1"/>
  <c r="AJ90" i="1"/>
  <c r="AL90" i="1" s="1"/>
  <c r="AO90" i="1" s="1"/>
  <c r="AJ98" i="1"/>
  <c r="AK98" i="1" s="1"/>
  <c r="AN98" i="1" s="1"/>
  <c r="AJ129" i="1"/>
  <c r="AM129" i="1" s="1"/>
  <c r="AP129" i="1" s="1"/>
  <c r="BA90" i="1"/>
  <c r="BA91" i="1"/>
  <c r="BA16" i="1"/>
  <c r="BA101" i="1"/>
  <c r="BA72" i="1"/>
  <c r="AD128" i="1"/>
  <c r="BA107" i="1"/>
  <c r="AD142" i="1"/>
  <c r="AJ39" i="1"/>
  <c r="AL39" i="1" s="1"/>
  <c r="AO39" i="1" s="1"/>
  <c r="AJ71" i="1"/>
  <c r="AM71" i="1" s="1"/>
  <c r="AP71" i="1" s="1"/>
  <c r="AD138" i="1"/>
  <c r="BA93" i="1"/>
  <c r="AJ97" i="1"/>
  <c r="AK97" i="1" s="1"/>
  <c r="AN97" i="1" s="1"/>
  <c r="BA123" i="1"/>
  <c r="BA111" i="1"/>
  <c r="BA58" i="1"/>
  <c r="BA52" i="1"/>
  <c r="AJ50" i="1"/>
  <c r="AK50" i="1" s="1"/>
  <c r="AN50" i="1" s="1"/>
  <c r="AC97" i="1"/>
  <c r="AJ49" i="1"/>
  <c r="AK49" i="1" s="1"/>
  <c r="AN49" i="1" s="1"/>
  <c r="AJ102" i="1"/>
  <c r="AL102" i="1" s="1"/>
  <c r="AO102" i="1" s="1"/>
  <c r="BA98" i="1"/>
  <c r="BA45" i="1"/>
  <c r="AC34" i="1"/>
  <c r="BA41" i="1"/>
  <c r="AJ144" i="1"/>
  <c r="AL144" i="1" s="1"/>
  <c r="AO144" i="1" s="1"/>
  <c r="AJ121" i="1"/>
  <c r="AK121" i="1" s="1"/>
  <c r="AN121" i="1" s="1"/>
  <c r="AC85" i="1"/>
  <c r="AJ149" i="1"/>
  <c r="BA116" i="1"/>
  <c r="AD76" i="1"/>
  <c r="AD121" i="1"/>
  <c r="AC132" i="1"/>
  <c r="AD55" i="1"/>
  <c r="AJ45" i="1"/>
  <c r="AM45" i="1" s="1"/>
  <c r="AP45" i="1" s="1"/>
  <c r="AD98" i="1"/>
  <c r="BA129" i="1"/>
  <c r="AJ147" i="1"/>
  <c r="BA87" i="1"/>
  <c r="BA63" i="1"/>
  <c r="BA119" i="1"/>
  <c r="AD91" i="1"/>
  <c r="BA118" i="1"/>
  <c r="BA86" i="1"/>
  <c r="AD44" i="1"/>
  <c r="BA108" i="1"/>
  <c r="BA47" i="1"/>
  <c r="AD147" i="1"/>
  <c r="BA100" i="1"/>
  <c r="BA57" i="1"/>
  <c r="BA65" i="1"/>
  <c r="BA92" i="1"/>
  <c r="BA113" i="1"/>
  <c r="BA94" i="1"/>
  <c r="BA60" i="1"/>
  <c r="AD140" i="1"/>
  <c r="BA73" i="1"/>
  <c r="AJ32" i="1"/>
  <c r="AM32" i="1" s="1"/>
  <c r="AP32" i="1" s="1"/>
  <c r="BA59" i="1"/>
  <c r="BA71" i="1"/>
  <c r="AC46" i="1"/>
  <c r="AJ52" i="1"/>
  <c r="AL52" i="1" s="1"/>
  <c r="AO52" i="1" s="1"/>
  <c r="BA36" i="1"/>
  <c r="BA81" i="1"/>
  <c r="AJ163" i="1"/>
  <c r="AK163" i="1" s="1"/>
  <c r="AN163" i="1" s="1"/>
  <c r="BA30" i="1"/>
  <c r="AJ119" i="1"/>
  <c r="AM119" i="1" s="1"/>
  <c r="AP119" i="1" s="1"/>
  <c r="AJ114" i="1"/>
  <c r="AL114" i="1" s="1"/>
  <c r="AO114" i="1" s="1"/>
  <c r="BA110" i="1"/>
  <c r="BA130" i="1"/>
  <c r="AC153" i="1"/>
  <c r="AC47" i="1"/>
  <c r="AC116" i="1"/>
  <c r="BA74" i="1"/>
  <c r="BA44" i="1"/>
  <c r="AJ60" i="1"/>
  <c r="AM60" i="1" s="1"/>
  <c r="AP60" i="1" s="1"/>
  <c r="AJ118" i="1"/>
  <c r="AK118" i="1" s="1"/>
  <c r="AN118" i="1" s="1"/>
  <c r="BA134" i="1"/>
  <c r="BA106" i="1"/>
  <c r="BA75" i="1"/>
  <c r="AD139" i="1"/>
  <c r="AD155" i="1"/>
  <c r="BA54" i="1"/>
  <c r="BA70" i="1"/>
  <c r="AD86" i="1"/>
  <c r="AC24" i="1"/>
  <c r="AD39" i="1"/>
  <c r="BA19" i="1"/>
  <c r="AJ162" i="1"/>
  <c r="AK162" i="1" s="1"/>
  <c r="AN162" i="1" s="1"/>
  <c r="AC144" i="1"/>
  <c r="AD96" i="1"/>
  <c r="BA121" i="1"/>
  <c r="BA133" i="1"/>
  <c r="BA85" i="1"/>
  <c r="BA95" i="1"/>
  <c r="AD36" i="1"/>
  <c r="BA20" i="1"/>
  <c r="BA84" i="1"/>
  <c r="AD157" i="1"/>
  <c r="BA131" i="1"/>
  <c r="AJ159" i="1"/>
  <c r="AK159" i="1" s="1"/>
  <c r="AN159" i="1" s="1"/>
  <c r="BA105" i="1"/>
  <c r="BA32" i="1"/>
  <c r="BA39" i="1"/>
  <c r="AJ51" i="1"/>
  <c r="AL51" i="1" s="1"/>
  <c r="AO51" i="1" s="1"/>
  <c r="BA67" i="1"/>
  <c r="BA53" i="1"/>
  <c r="BA61" i="1"/>
  <c r="BA102" i="1"/>
  <c r="BA97" i="1"/>
  <c r="BA80" i="1"/>
  <c r="AD45" i="1"/>
  <c r="BA115" i="1"/>
  <c r="BA49" i="1"/>
  <c r="BA15" i="1"/>
  <c r="BA127" i="1"/>
  <c r="BA42" i="1"/>
  <c r="BA50" i="1"/>
  <c r="BA18" i="1"/>
  <c r="AD134" i="1"/>
  <c r="AC48" i="1"/>
  <c r="AD48" i="1"/>
  <c r="AD40" i="1"/>
  <c r="AD37" i="1"/>
  <c r="AC61" i="1"/>
  <c r="AD61" i="1"/>
  <c r="BA34" i="1"/>
  <c r="BA83" i="1"/>
  <c r="BA40" i="1"/>
  <c r="BA128" i="1"/>
  <c r="AC78" i="1"/>
  <c r="BA51" i="1"/>
  <c r="BA69" i="1"/>
  <c r="BA64" i="1"/>
  <c r="BA79" i="1"/>
  <c r="AC54" i="1"/>
  <c r="AC60" i="1"/>
  <c r="BA56" i="1"/>
  <c r="AC106" i="1"/>
  <c r="BA120" i="1"/>
  <c r="BA132" i="1"/>
  <c r="AD90" i="1"/>
  <c r="BA46" i="1"/>
  <c r="BA109" i="1"/>
  <c r="AJ54" i="1"/>
  <c r="AL54" i="1" s="1"/>
  <c r="AO54" i="1" s="1"/>
  <c r="BA125" i="1"/>
  <c r="BA33" i="1"/>
  <c r="BA76" i="1"/>
  <c r="AC112" i="1"/>
  <c r="AJ161" i="1"/>
  <c r="AM161" i="1" s="1"/>
  <c r="AP161" i="1" s="1"/>
  <c r="AD19" i="1"/>
  <c r="BA28" i="1"/>
  <c r="BA68" i="1"/>
  <c r="BA122" i="1"/>
  <c r="AJ100" i="1"/>
  <c r="AK100" i="1" s="1"/>
  <c r="AN100" i="1" s="1"/>
  <c r="BA77" i="1"/>
  <c r="BA126" i="1"/>
  <c r="BA35" i="1"/>
  <c r="BA24" i="1"/>
  <c r="AC118" i="1"/>
  <c r="AC51" i="1"/>
  <c r="BA78" i="1"/>
  <c r="BA17" i="1"/>
  <c r="BA31" i="1"/>
  <c r="BA112" i="1"/>
  <c r="AJ158" i="1"/>
  <c r="AK158" i="1" s="1"/>
  <c r="AN158" i="1" s="1"/>
  <c r="AJ28" i="1"/>
  <c r="AM28" i="1" s="1"/>
  <c r="AP28" i="1" s="1"/>
  <c r="BA23" i="1"/>
  <c r="BA82" i="1"/>
  <c r="BA22" i="1"/>
  <c r="AD53" i="1"/>
  <c r="AC141" i="1"/>
  <c r="AD141" i="1"/>
  <c r="AJ21" i="1"/>
  <c r="AK21" i="1" s="1"/>
  <c r="AN21" i="1" s="1"/>
  <c r="BA66" i="1"/>
  <c r="AC123" i="1"/>
  <c r="AC130" i="1"/>
  <c r="AC122" i="1"/>
  <c r="BA21" i="1"/>
  <c r="AC31" i="1"/>
  <c r="BA14" i="1"/>
  <c r="AC15" i="1"/>
  <c r="BA25" i="1"/>
  <c r="AD133" i="1"/>
  <c r="BA124" i="1"/>
  <c r="BA29" i="1"/>
  <c r="BA43" i="1"/>
  <c r="AJ35" i="1"/>
  <c r="AM35" i="1" s="1"/>
  <c r="AP35" i="1" s="1"/>
  <c r="AC152" i="1"/>
  <c r="AD152" i="1"/>
  <c r="AC28" i="1"/>
  <c r="AD93" i="1"/>
  <c r="AC93" i="1"/>
  <c r="AD100" i="1"/>
  <c r="AD81" i="1"/>
  <c r="AC81" i="1"/>
  <c r="AJ120" i="1"/>
  <c r="AM120" i="1" s="1"/>
  <c r="AP120" i="1" s="1"/>
  <c r="AJ110" i="1"/>
  <c r="AM110" i="1" s="1"/>
  <c r="AP110" i="1" s="1"/>
  <c r="AJ46" i="1"/>
  <c r="AM46" i="1" s="1"/>
  <c r="AP46" i="1" s="1"/>
  <c r="AJ53" i="1"/>
  <c r="AM53" i="1" s="1"/>
  <c r="AP53" i="1" s="1"/>
  <c r="AJ29" i="1"/>
  <c r="AM29" i="1" s="1"/>
  <c r="AP29" i="1" s="1"/>
  <c r="AJ31" i="1"/>
  <c r="AM31" i="1" s="1"/>
  <c r="AP31" i="1" s="1"/>
  <c r="AJ61" i="1"/>
  <c r="AM61" i="1" s="1"/>
  <c r="AP61" i="1" s="1"/>
  <c r="AJ69" i="1"/>
  <c r="AM69" i="1" s="1"/>
  <c r="AP69" i="1" s="1"/>
  <c r="AJ133" i="1"/>
  <c r="AM133" i="1" s="1"/>
  <c r="AP133" i="1" s="1"/>
  <c r="AJ131" i="1"/>
  <c r="AM131" i="1" s="1"/>
  <c r="AP131" i="1" s="1"/>
  <c r="AC119" i="1"/>
  <c r="AD119" i="1"/>
  <c r="AD114" i="1"/>
  <c r="AC162" i="1"/>
  <c r="AJ116" i="1"/>
  <c r="AJ160" i="1"/>
  <c r="AM160" i="1" s="1"/>
  <c r="AP160" i="1" s="1"/>
  <c r="AC52" i="1"/>
  <c r="AD52" i="1"/>
  <c r="AJ81" i="1"/>
  <c r="AM81" i="1" s="1"/>
  <c r="AP81" i="1" s="1"/>
  <c r="AJ126" i="1"/>
  <c r="AM126" i="1" s="1"/>
  <c r="AP126" i="1" s="1"/>
  <c r="AJ138" i="1"/>
  <c r="AM138" i="1" s="1"/>
  <c r="AP138" i="1" s="1"/>
  <c r="AJ115" i="1"/>
  <c r="AM115" i="1" s="1"/>
  <c r="AP115" i="1" s="1"/>
  <c r="AC143" i="1"/>
  <c r="AD65" i="1"/>
  <c r="AD62" i="1"/>
  <c r="AC135" i="1"/>
  <c r="AD82" i="1"/>
  <c r="AJ127" i="1"/>
  <c r="AM127" i="1" s="1"/>
  <c r="AP127" i="1" s="1"/>
  <c r="AJ63" i="1"/>
  <c r="AM63" i="1" s="1"/>
  <c r="AP63" i="1" s="1"/>
  <c r="AJ130" i="1"/>
  <c r="AM130" i="1" s="1"/>
  <c r="AP130" i="1" s="1"/>
  <c r="AJ99" i="1"/>
  <c r="AM99" i="1" s="1"/>
  <c r="AP99" i="1" s="1"/>
  <c r="AJ148" i="1"/>
  <c r="AM148" i="1" s="1"/>
  <c r="AP148" i="1" s="1"/>
  <c r="AJ94" i="1"/>
  <c r="AM94" i="1" s="1"/>
  <c r="AP94" i="1" s="1"/>
  <c r="AD154" i="1"/>
  <c r="AJ44" i="1"/>
  <c r="AM44" i="1" s="1"/>
  <c r="AP44" i="1" s="1"/>
  <c r="AJ122" i="1"/>
  <c r="AJ14" i="1"/>
  <c r="AJ80" i="1"/>
  <c r="AM80" i="1" s="1"/>
  <c r="AP80" i="1" s="1"/>
  <c r="AD35" i="1"/>
  <c r="AJ20" i="1"/>
  <c r="AM20" i="1" s="1"/>
  <c r="AP20" i="1" s="1"/>
  <c r="AJ112" i="1"/>
  <c r="AM112" i="1" s="1"/>
  <c r="AP112" i="1" s="1"/>
  <c r="AJ95" i="1"/>
  <c r="AM95" i="1" s="1"/>
  <c r="AP95" i="1" s="1"/>
  <c r="AJ141" i="1"/>
  <c r="AJ107" i="1"/>
  <c r="AM107" i="1" s="1"/>
  <c r="AP107" i="1" s="1"/>
  <c r="AJ22" i="1"/>
  <c r="AM22" i="1" s="1"/>
  <c r="AP22" i="1" s="1"/>
  <c r="AJ72" i="1"/>
  <c r="AM72" i="1" s="1"/>
  <c r="AP72" i="1" s="1"/>
  <c r="AD73" i="1"/>
  <c r="AC73" i="1"/>
  <c r="AC124" i="1"/>
  <c r="AD124" i="1"/>
  <c r="AD94" i="1"/>
  <c r="AC94" i="1"/>
  <c r="AD14" i="1"/>
  <c r="AJ155" i="1"/>
  <c r="AM155" i="1" s="1"/>
  <c r="AP155" i="1" s="1"/>
  <c r="AJ154" i="1"/>
  <c r="AJ48" i="1"/>
  <c r="AM48" i="1" s="1"/>
  <c r="AP48" i="1" s="1"/>
  <c r="AJ64" i="1"/>
  <c r="AM64" i="1" s="1"/>
  <c r="AP64" i="1" s="1"/>
  <c r="AJ74" i="1"/>
  <c r="AM74" i="1" s="1"/>
  <c r="AP74" i="1" s="1"/>
  <c r="AJ24" i="1"/>
  <c r="AM24" i="1" s="1"/>
  <c r="AP24" i="1" s="1"/>
  <c r="AJ135" i="1"/>
  <c r="AM135" i="1" s="1"/>
  <c r="AP135" i="1" s="1"/>
  <c r="AJ86" i="1"/>
  <c r="AM86" i="1" s="1"/>
  <c r="AP86" i="1" s="1"/>
  <c r="AD87" i="1"/>
  <c r="AC87" i="1"/>
  <c r="AC95" i="1"/>
  <c r="AD95" i="1"/>
  <c r="AC120" i="1"/>
  <c r="AD120" i="1"/>
  <c r="AD41" i="1"/>
  <c r="AC41" i="1"/>
  <c r="AJ152" i="1"/>
  <c r="AM152" i="1" s="1"/>
  <c r="AP152" i="1" s="1"/>
  <c r="AC59" i="1"/>
  <c r="AJ111" i="1"/>
  <c r="AM111" i="1" s="1"/>
  <c r="AP111" i="1" s="1"/>
  <c r="AD107" i="1"/>
  <c r="AJ68" i="1"/>
  <c r="AJ146" i="1"/>
  <c r="AJ132" i="1"/>
  <c r="AM132" i="1" s="1"/>
  <c r="AP132" i="1" s="1"/>
  <c r="AJ17" i="1"/>
  <c r="AM17" i="1" s="1"/>
  <c r="AP17" i="1" s="1"/>
  <c r="AJ96" i="1"/>
  <c r="AM96" i="1" s="1"/>
  <c r="AP96" i="1" s="1"/>
  <c r="AJ38" i="1"/>
  <c r="AM38" i="1" s="1"/>
  <c r="AP38" i="1" s="1"/>
  <c r="AJ87" i="1"/>
  <c r="AM87" i="1" s="1"/>
  <c r="AP87" i="1" s="1"/>
  <c r="AJ143" i="1"/>
  <c r="AM143" i="1" s="1"/>
  <c r="AP143" i="1" s="1"/>
  <c r="AD56" i="1"/>
  <c r="AC56" i="1"/>
  <c r="AD23" i="1"/>
  <c r="AC23" i="1"/>
  <c r="AJ76" i="1"/>
  <c r="AM76" i="1" s="1"/>
  <c r="AP76" i="1" s="1"/>
  <c r="AJ55" i="1"/>
  <c r="AM55" i="1" s="1"/>
  <c r="AP55" i="1" s="1"/>
  <c r="AC20" i="1"/>
  <c r="AD20" i="1"/>
  <c r="AD67" i="1"/>
  <c r="AC67" i="1"/>
  <c r="AD99" i="1"/>
  <c r="AC99" i="1"/>
  <c r="AC164" i="1"/>
  <c r="AJ41" i="1"/>
  <c r="AJ56" i="1"/>
  <c r="AK56" i="1" s="1"/>
  <c r="AN56" i="1" s="1"/>
  <c r="AD77" i="1"/>
  <c r="AC77" i="1"/>
  <c r="AC80" i="1"/>
  <c r="AJ19" i="1"/>
  <c r="AM19" i="1" s="1"/>
  <c r="AP19" i="1" s="1"/>
  <c r="AJ151" i="1"/>
  <c r="AM151" i="1" s="1"/>
  <c r="AP151" i="1" s="1"/>
  <c r="AD125" i="1"/>
  <c r="AD148" i="1"/>
  <c r="AD156" i="1"/>
  <c r="AD50" i="1"/>
  <c r="AD92" i="1"/>
  <c r="AJ134" i="1"/>
  <c r="AM134" i="1" s="1"/>
  <c r="AP134" i="1" s="1"/>
  <c r="AJ82" i="1"/>
  <c r="AM82" i="1" s="1"/>
  <c r="AP82" i="1" s="1"/>
  <c r="AJ91" i="1"/>
  <c r="AM91" i="1" s="1"/>
  <c r="AP91" i="1" s="1"/>
  <c r="AJ113" i="1"/>
  <c r="AM113" i="1" s="1"/>
  <c r="AP113" i="1" s="1"/>
  <c r="AJ75" i="1"/>
  <c r="AM75" i="1" s="1"/>
  <c r="AP75" i="1" s="1"/>
  <c r="AJ73" i="1"/>
  <c r="AM73" i="1" s="1"/>
  <c r="AP73" i="1" s="1"/>
  <c r="AJ79" i="1"/>
  <c r="AM79" i="1" s="1"/>
  <c r="AP79" i="1" s="1"/>
  <c r="AJ67" i="1"/>
  <c r="AM67" i="1" s="1"/>
  <c r="AP67" i="1" s="1"/>
  <c r="AJ18" i="1"/>
  <c r="AM18" i="1" s="1"/>
  <c r="AP18" i="1" s="1"/>
  <c r="AD117" i="1"/>
  <c r="AD68" i="1"/>
  <c r="AD38" i="1"/>
  <c r="AD32" i="1"/>
  <c r="AD108" i="1"/>
  <c r="AC74" i="1"/>
  <c r="AC160" i="1"/>
  <c r="AD160" i="1"/>
  <c r="AD129" i="1"/>
  <c r="AD63" i="1"/>
  <c r="AD79" i="1"/>
  <c r="AC79" i="1"/>
  <c r="AD25" i="1"/>
  <c r="AC25" i="1"/>
  <c r="AD69" i="1"/>
  <c r="AD58" i="1"/>
  <c r="AD18" i="1"/>
  <c r="AC16" i="1"/>
  <c r="AD16" i="1"/>
  <c r="AC163" i="1"/>
  <c r="AD163" i="1"/>
  <c r="AC22" i="1"/>
  <c r="AJ157" i="1"/>
  <c r="AL157" i="1" s="1"/>
  <c r="AO157" i="1" s="1"/>
  <c r="AC109" i="1"/>
  <c r="AC165" i="1"/>
  <c r="AD165" i="1"/>
  <c r="AD115" i="1"/>
  <c r="AC115" i="1"/>
  <c r="AC66" i="1"/>
  <c r="AD126" i="1"/>
  <c r="AC126" i="1"/>
  <c r="AD150" i="1"/>
  <c r="AC101" i="1"/>
  <c r="AD75" i="1"/>
  <c r="AC75" i="1"/>
  <c r="AD159" i="1"/>
  <c r="AC159" i="1"/>
  <c r="AC17" i="1"/>
  <c r="AD83" i="1"/>
  <c r="AC127" i="1"/>
  <c r="AC21" i="1"/>
  <c r="AD43" i="1"/>
  <c r="BG165" i="1" l="1"/>
  <c r="BG162" i="1"/>
  <c r="BG153" i="1"/>
  <c r="BG160" i="1"/>
  <c r="BG155" i="1"/>
  <c r="BG148" i="1"/>
  <c r="BG159" i="1"/>
  <c r="BG163" i="1"/>
  <c r="BG152" i="1"/>
  <c r="BG151" i="1"/>
  <c r="BG146" i="1"/>
  <c r="BG154" i="1"/>
  <c r="BG142" i="1"/>
  <c r="BG144" i="1"/>
  <c r="BG139" i="1"/>
  <c r="AM125" i="1"/>
  <c r="AP125" i="1" s="1"/>
  <c r="AK142" i="1"/>
  <c r="AN142" i="1" s="1"/>
  <c r="AL36" i="1"/>
  <c r="AO36" i="1" s="1"/>
  <c r="AM36" i="1"/>
  <c r="AP36" i="1" s="1"/>
  <c r="AK125" i="1"/>
  <c r="AN125" i="1" s="1"/>
  <c r="AM83" i="1"/>
  <c r="AP83" i="1" s="1"/>
  <c r="AK65" i="1"/>
  <c r="AN65" i="1" s="1"/>
  <c r="AK150" i="1"/>
  <c r="AN150" i="1" s="1"/>
  <c r="AL150" i="1"/>
  <c r="AO150" i="1" s="1"/>
  <c r="AK83" i="1"/>
  <c r="AN83" i="1" s="1"/>
  <c r="AK59" i="1"/>
  <c r="AN59" i="1" s="1"/>
  <c r="AL105" i="1"/>
  <c r="AO105" i="1" s="1"/>
  <c r="AL47" i="1"/>
  <c r="AO47" i="1" s="1"/>
  <c r="AM47" i="1"/>
  <c r="AP47" i="1" s="1"/>
  <c r="AL117" i="1"/>
  <c r="AO117" i="1" s="1"/>
  <c r="AM117" i="1"/>
  <c r="AP117" i="1" s="1"/>
  <c r="AM105" i="1"/>
  <c r="AP105" i="1" s="1"/>
  <c r="AM85" i="1"/>
  <c r="AP85" i="1" s="1"/>
  <c r="AK15" i="1"/>
  <c r="AN15" i="1" s="1"/>
  <c r="AM15" i="1"/>
  <c r="AP15" i="1" s="1"/>
  <c r="AM159" i="1"/>
  <c r="AP159" i="1" s="1"/>
  <c r="AK85" i="1"/>
  <c r="AN85" i="1" s="1"/>
  <c r="AM43" i="1"/>
  <c r="AP43" i="1" s="1"/>
  <c r="AM108" i="1"/>
  <c r="AP108" i="1" s="1"/>
  <c r="AK108" i="1"/>
  <c r="AN108" i="1" s="1"/>
  <c r="AK156" i="1"/>
  <c r="AN156" i="1" s="1"/>
  <c r="AL109" i="1"/>
  <c r="AO109" i="1" s="1"/>
  <c r="AL140" i="1"/>
  <c r="AO140" i="1" s="1"/>
  <c r="AK78" i="1"/>
  <c r="AN78" i="1" s="1"/>
  <c r="AM78" i="1"/>
  <c r="AP78" i="1" s="1"/>
  <c r="AK128" i="1"/>
  <c r="AN128" i="1" s="1"/>
  <c r="AM58" i="1"/>
  <c r="AP58" i="1" s="1"/>
  <c r="AM39" i="1"/>
  <c r="AP39" i="1" s="1"/>
  <c r="AL164" i="1"/>
  <c r="AO164" i="1" s="1"/>
  <c r="AK123" i="1"/>
  <c r="AN123" i="1" s="1"/>
  <c r="AM164" i="1"/>
  <c r="AP164" i="1" s="1"/>
  <c r="AL123" i="1"/>
  <c r="AO123" i="1" s="1"/>
  <c r="AK165" i="1"/>
  <c r="AN165" i="1" s="1"/>
  <c r="AL145" i="1"/>
  <c r="AO145" i="1" s="1"/>
  <c r="AM65" i="1"/>
  <c r="AP65" i="1" s="1"/>
  <c r="AK106" i="1"/>
  <c r="AN106" i="1" s="1"/>
  <c r="AL129" i="1"/>
  <c r="AO129" i="1" s="1"/>
  <c r="AK40" i="1"/>
  <c r="AN40" i="1" s="1"/>
  <c r="AL92" i="1"/>
  <c r="AO92" i="1" s="1"/>
  <c r="AL62" i="1"/>
  <c r="AO62" i="1" s="1"/>
  <c r="AM124" i="1"/>
  <c r="AP124" i="1" s="1"/>
  <c r="AK129" i="1"/>
  <c r="AN129" i="1" s="1"/>
  <c r="AM40" i="1"/>
  <c r="AP40" i="1" s="1"/>
  <c r="AM92" i="1"/>
  <c r="AP92" i="1" s="1"/>
  <c r="AL34" i="1"/>
  <c r="AO34" i="1" s="1"/>
  <c r="AM62" i="1"/>
  <c r="AP62" i="1" s="1"/>
  <c r="AM34" i="1"/>
  <c r="AP34" i="1" s="1"/>
  <c r="AM59" i="1"/>
  <c r="AP59" i="1" s="1"/>
  <c r="AL43" i="1"/>
  <c r="AO43" i="1" s="1"/>
  <c r="AL66" i="1"/>
  <c r="AO66" i="1" s="1"/>
  <c r="AM118" i="1"/>
  <c r="AP118" i="1" s="1"/>
  <c r="AL163" i="1"/>
  <c r="AO163" i="1" s="1"/>
  <c r="AL156" i="1"/>
  <c r="AO156" i="1" s="1"/>
  <c r="AM66" i="1"/>
  <c r="AP66" i="1" s="1"/>
  <c r="AK124" i="1"/>
  <c r="AN124" i="1" s="1"/>
  <c r="AM25" i="1"/>
  <c r="AP25" i="1" s="1"/>
  <c r="AM142" i="1"/>
  <c r="AP142" i="1" s="1"/>
  <c r="AK145" i="1"/>
  <c r="AN145" i="1" s="1"/>
  <c r="AK39" i="1"/>
  <c r="AN39" i="1" s="1"/>
  <c r="AM30" i="1"/>
  <c r="AP30" i="1" s="1"/>
  <c r="AL25" i="1"/>
  <c r="AO25" i="1" s="1"/>
  <c r="AL58" i="1"/>
  <c r="AO58" i="1" s="1"/>
  <c r="AM101" i="1"/>
  <c r="AP101" i="1" s="1"/>
  <c r="AK101" i="1"/>
  <c r="AN101" i="1" s="1"/>
  <c r="AL101" i="1"/>
  <c r="AO101" i="1" s="1"/>
  <c r="AL28" i="1"/>
  <c r="AO28" i="1" s="1"/>
  <c r="AK102" i="1"/>
  <c r="AN102" i="1" s="1"/>
  <c r="AK84" i="1"/>
  <c r="AN84" i="1" s="1"/>
  <c r="AL128" i="1"/>
  <c r="AO128" i="1" s="1"/>
  <c r="AL106" i="1"/>
  <c r="AO106" i="1" s="1"/>
  <c r="AK144" i="1"/>
  <c r="AN144" i="1" s="1"/>
  <c r="AM84" i="1"/>
  <c r="AP84" i="1" s="1"/>
  <c r="AL42" i="1"/>
  <c r="AO42" i="1" s="1"/>
  <c r="AK37" i="1"/>
  <c r="AN37" i="1" s="1"/>
  <c r="AM42" i="1"/>
  <c r="AP42" i="1" s="1"/>
  <c r="AL33" i="1"/>
  <c r="AO33" i="1" s="1"/>
  <c r="AL32" i="1"/>
  <c r="AO32" i="1" s="1"/>
  <c r="AM33" i="1"/>
  <c r="AP33" i="1" s="1"/>
  <c r="AK32" i="1"/>
  <c r="AN32" i="1" s="1"/>
  <c r="AK30" i="1"/>
  <c r="AN30" i="1" s="1"/>
  <c r="AM109" i="1"/>
  <c r="AP109" i="1" s="1"/>
  <c r="AM140" i="1"/>
  <c r="AP140" i="1" s="1"/>
  <c r="AL23" i="1"/>
  <c r="AO23" i="1" s="1"/>
  <c r="AK23" i="1"/>
  <c r="AN23" i="1" s="1"/>
  <c r="BN83" i="1"/>
  <c r="BN134" i="1"/>
  <c r="BN97" i="1"/>
  <c r="BN129" i="1"/>
  <c r="BN50" i="1"/>
  <c r="AM139" i="1"/>
  <c r="AP139" i="1" s="1"/>
  <c r="BN112" i="1"/>
  <c r="AL77" i="1"/>
  <c r="AO77" i="1" s="1"/>
  <c r="AL139" i="1"/>
  <c r="AO139" i="1" s="1"/>
  <c r="AL60" i="1"/>
  <c r="AO60" i="1" s="1"/>
  <c r="AM162" i="1"/>
  <c r="AP162" i="1" s="1"/>
  <c r="BN118" i="1"/>
  <c r="BN109" i="1"/>
  <c r="BN49" i="1"/>
  <c r="AL70" i="1"/>
  <c r="AO70" i="1" s="1"/>
  <c r="AM50" i="1"/>
  <c r="AP50" i="1" s="1"/>
  <c r="BN95" i="1"/>
  <c r="AM70" i="1"/>
  <c r="AP70" i="1" s="1"/>
  <c r="AM51" i="1"/>
  <c r="AP51" i="1" s="1"/>
  <c r="BN114" i="1"/>
  <c r="AM153" i="1"/>
  <c r="AP153" i="1" s="1"/>
  <c r="AM144" i="1"/>
  <c r="AP144" i="1" s="1"/>
  <c r="BN47" i="1"/>
  <c r="BN91" i="1"/>
  <c r="BN70" i="1"/>
  <c r="BN30" i="1"/>
  <c r="BN71" i="1"/>
  <c r="BN44" i="1"/>
  <c r="BN78" i="1"/>
  <c r="AL50" i="1"/>
  <c r="AO50" i="1" s="1"/>
  <c r="AM93" i="1"/>
  <c r="AP93" i="1" s="1"/>
  <c r="BN36" i="1"/>
  <c r="AL93" i="1"/>
  <c r="AO93" i="1" s="1"/>
  <c r="AL153" i="1"/>
  <c r="AO153" i="1" s="1"/>
  <c r="BN59" i="1"/>
  <c r="BN66" i="1"/>
  <c r="AK71" i="1"/>
  <c r="AN71" i="1" s="1"/>
  <c r="BN100" i="1"/>
  <c r="BN15" i="1"/>
  <c r="AM90" i="1"/>
  <c r="AP90" i="1" s="1"/>
  <c r="BN24" i="1"/>
  <c r="AL45" i="1"/>
  <c r="AO45" i="1" s="1"/>
  <c r="BN121" i="1"/>
  <c r="AL57" i="1"/>
  <c r="AO57" i="1" s="1"/>
  <c r="AM57" i="1"/>
  <c r="AP57" i="1" s="1"/>
  <c r="BN74" i="1"/>
  <c r="BN80" i="1"/>
  <c r="BN101" i="1"/>
  <c r="BN106" i="1"/>
  <c r="BN110" i="1"/>
  <c r="AK60" i="1"/>
  <c r="AN60" i="1" s="1"/>
  <c r="BN32" i="1"/>
  <c r="BN77" i="1"/>
  <c r="BN65" i="1"/>
  <c r="BN123" i="1"/>
  <c r="BN34" i="1"/>
  <c r="BN21" i="1"/>
  <c r="AL71" i="1"/>
  <c r="AO71" i="1" s="1"/>
  <c r="AM37" i="1"/>
  <c r="AP37" i="1" s="1"/>
  <c r="AK90" i="1"/>
  <c r="AN90" i="1" s="1"/>
  <c r="BN86" i="1"/>
  <c r="AK45" i="1"/>
  <c r="AN45" i="1" s="1"/>
  <c r="BN46" i="1"/>
  <c r="BN98" i="1"/>
  <c r="BN72" i="1"/>
  <c r="BN28" i="1"/>
  <c r="BN54" i="1"/>
  <c r="BN22" i="1"/>
  <c r="AM77" i="1"/>
  <c r="AP77" i="1" s="1"/>
  <c r="BN69" i="1"/>
  <c r="BN67" i="1"/>
  <c r="BN62" i="1"/>
  <c r="BN51" i="1"/>
  <c r="BN64" i="1"/>
  <c r="BN17" i="1"/>
  <c r="BN127" i="1"/>
  <c r="BN115" i="1"/>
  <c r="BN79" i="1"/>
  <c r="BN99" i="1"/>
  <c r="BN23" i="1"/>
  <c r="BN87" i="1"/>
  <c r="BN124" i="1"/>
  <c r="AM163" i="1"/>
  <c r="AP163" i="1" s="1"/>
  <c r="BN31" i="1"/>
  <c r="BN19" i="1"/>
  <c r="AM165" i="1"/>
  <c r="AP165" i="1" s="1"/>
  <c r="BN96" i="1"/>
  <c r="BN85" i="1"/>
  <c r="AK16" i="1"/>
  <c r="AN16" i="1" s="1"/>
  <c r="AL16" i="1"/>
  <c r="AO16" i="1" s="1"/>
  <c r="AL98" i="1"/>
  <c r="AO98" i="1" s="1"/>
  <c r="AL49" i="1"/>
  <c r="AO49" i="1" s="1"/>
  <c r="AL121" i="1"/>
  <c r="AO121" i="1" s="1"/>
  <c r="AM102" i="1"/>
  <c r="AP102" i="1" s="1"/>
  <c r="AM49" i="1"/>
  <c r="AP49" i="1" s="1"/>
  <c r="AL161" i="1"/>
  <c r="AO161" i="1" s="1"/>
  <c r="AL97" i="1"/>
  <c r="AO97" i="1" s="1"/>
  <c r="AM98" i="1"/>
  <c r="AP98" i="1" s="1"/>
  <c r="AL162" i="1"/>
  <c r="AO162" i="1" s="1"/>
  <c r="AM97" i="1"/>
  <c r="AP97" i="1" s="1"/>
  <c r="AM121" i="1"/>
  <c r="AP121" i="1" s="1"/>
  <c r="AK149" i="1"/>
  <c r="AN149" i="1" s="1"/>
  <c r="AM149" i="1"/>
  <c r="AP149" i="1" s="1"/>
  <c r="AL149" i="1"/>
  <c r="AO149" i="1" s="1"/>
  <c r="AK147" i="1"/>
  <c r="AN147" i="1" s="1"/>
  <c r="AL147" i="1"/>
  <c r="AO147" i="1" s="1"/>
  <c r="AM158" i="1"/>
  <c r="AP158" i="1" s="1"/>
  <c r="AK52" i="1"/>
  <c r="AN52" i="1" s="1"/>
  <c r="AM147" i="1"/>
  <c r="AP147" i="1" s="1"/>
  <c r="AL158" i="1"/>
  <c r="AO158" i="1" s="1"/>
  <c r="AK114" i="1"/>
  <c r="AN114" i="1" s="1"/>
  <c r="AM114" i="1"/>
  <c r="AP114" i="1" s="1"/>
  <c r="AK161" i="1"/>
  <c r="AN161" i="1" s="1"/>
  <c r="AL159" i="1"/>
  <c r="AO159" i="1" s="1"/>
  <c r="AL118" i="1"/>
  <c r="AO118" i="1" s="1"/>
  <c r="AM52" i="1"/>
  <c r="AP52" i="1" s="1"/>
  <c r="AK28" i="1"/>
  <c r="AN28" i="1" s="1"/>
  <c r="AK51" i="1"/>
  <c r="AN51" i="1" s="1"/>
  <c r="AK119" i="1"/>
  <c r="AN119" i="1" s="1"/>
  <c r="AL119" i="1"/>
  <c r="AO119" i="1" s="1"/>
  <c r="AL21" i="1"/>
  <c r="AO21" i="1" s="1"/>
  <c r="AL100" i="1"/>
  <c r="AO100" i="1" s="1"/>
  <c r="AM100" i="1"/>
  <c r="AP100" i="1" s="1"/>
  <c r="AK54" i="1"/>
  <c r="AN54" i="1" s="1"/>
  <c r="AM21" i="1"/>
  <c r="AP21" i="1" s="1"/>
  <c r="AM54" i="1"/>
  <c r="AP54" i="1" s="1"/>
  <c r="AL146" i="1"/>
  <c r="AO146" i="1" s="1"/>
  <c r="AK146" i="1"/>
  <c r="AN146" i="1" s="1"/>
  <c r="AK19" i="1"/>
  <c r="AN19" i="1" s="1"/>
  <c r="AL19" i="1"/>
  <c r="AO19" i="1" s="1"/>
  <c r="AK135" i="1"/>
  <c r="AN135" i="1" s="1"/>
  <c r="AL135" i="1"/>
  <c r="AO135" i="1" s="1"/>
  <c r="AL122" i="1"/>
  <c r="AO122" i="1" s="1"/>
  <c r="AK122" i="1"/>
  <c r="AN122" i="1" s="1"/>
  <c r="AK94" i="1"/>
  <c r="AN94" i="1" s="1"/>
  <c r="AL94" i="1"/>
  <c r="AO94" i="1" s="1"/>
  <c r="AL67" i="1"/>
  <c r="AO67" i="1" s="1"/>
  <c r="AK67" i="1"/>
  <c r="AN67" i="1" s="1"/>
  <c r="AL55" i="1"/>
  <c r="AO55" i="1" s="1"/>
  <c r="AK55" i="1"/>
  <c r="AN55" i="1" s="1"/>
  <c r="AL64" i="1"/>
  <c r="AO64" i="1" s="1"/>
  <c r="AK64" i="1"/>
  <c r="AN64" i="1" s="1"/>
  <c r="AK111" i="1"/>
  <c r="AN111" i="1" s="1"/>
  <c r="AL111" i="1"/>
  <c r="AO111" i="1" s="1"/>
  <c r="AL152" i="1"/>
  <c r="AO152" i="1" s="1"/>
  <c r="AK152" i="1"/>
  <c r="AN152" i="1" s="1"/>
  <c r="AK24" i="1"/>
  <c r="AN24" i="1" s="1"/>
  <c r="AL24" i="1"/>
  <c r="AO24" i="1" s="1"/>
  <c r="AK81" i="1"/>
  <c r="AN81" i="1" s="1"/>
  <c r="AL81" i="1"/>
  <c r="AO81" i="1" s="1"/>
  <c r="AL160" i="1"/>
  <c r="AO160" i="1" s="1"/>
  <c r="AK160" i="1"/>
  <c r="AN160" i="1" s="1"/>
  <c r="AK53" i="1"/>
  <c r="AN53" i="1" s="1"/>
  <c r="AL53" i="1"/>
  <c r="AO53" i="1" s="1"/>
  <c r="AL74" i="1"/>
  <c r="AO74" i="1" s="1"/>
  <c r="AK74" i="1"/>
  <c r="AN74" i="1" s="1"/>
  <c r="AK138" i="1"/>
  <c r="AN138" i="1" s="1"/>
  <c r="AL138" i="1"/>
  <c r="AO138" i="1" s="1"/>
  <c r="AL29" i="1"/>
  <c r="AO29" i="1" s="1"/>
  <c r="AK29" i="1"/>
  <c r="AN29" i="1" s="1"/>
  <c r="AL143" i="1"/>
  <c r="AO143" i="1" s="1"/>
  <c r="AK143" i="1"/>
  <c r="AN143" i="1" s="1"/>
  <c r="AL127" i="1"/>
  <c r="AO127" i="1" s="1"/>
  <c r="AK127" i="1"/>
  <c r="AN127" i="1" s="1"/>
  <c r="AK120" i="1"/>
  <c r="AN120" i="1" s="1"/>
  <c r="AL120" i="1"/>
  <c r="AO120" i="1" s="1"/>
  <c r="AL79" i="1"/>
  <c r="AO79" i="1" s="1"/>
  <c r="AK79" i="1"/>
  <c r="AN79" i="1" s="1"/>
  <c r="AK76" i="1"/>
  <c r="AN76" i="1" s="1"/>
  <c r="AL76" i="1"/>
  <c r="AO76" i="1" s="1"/>
  <c r="AK87" i="1"/>
  <c r="AN87" i="1" s="1"/>
  <c r="AL87" i="1"/>
  <c r="AO87" i="1" s="1"/>
  <c r="AL132" i="1"/>
  <c r="AO132" i="1" s="1"/>
  <c r="AK132" i="1"/>
  <c r="AN132" i="1" s="1"/>
  <c r="AK48" i="1"/>
  <c r="AN48" i="1" s="1"/>
  <c r="AL48" i="1"/>
  <c r="AO48" i="1" s="1"/>
  <c r="AK116" i="1"/>
  <c r="AN116" i="1" s="1"/>
  <c r="AL116" i="1"/>
  <c r="AO116" i="1" s="1"/>
  <c r="AL41" i="1"/>
  <c r="AO41" i="1" s="1"/>
  <c r="AK41" i="1"/>
  <c r="AN41" i="1" s="1"/>
  <c r="AL155" i="1"/>
  <c r="AO155" i="1" s="1"/>
  <c r="AK155" i="1"/>
  <c r="AN155" i="1" s="1"/>
  <c r="AL75" i="1"/>
  <c r="AO75" i="1" s="1"/>
  <c r="AK75" i="1"/>
  <c r="AN75" i="1" s="1"/>
  <c r="AK17" i="1"/>
  <c r="AN17" i="1" s="1"/>
  <c r="AL17" i="1"/>
  <c r="AO17" i="1" s="1"/>
  <c r="AK113" i="1"/>
  <c r="AN113" i="1" s="1"/>
  <c r="AL113" i="1"/>
  <c r="AO113" i="1" s="1"/>
  <c r="AM122" i="1"/>
  <c r="AP122" i="1" s="1"/>
  <c r="AL130" i="1"/>
  <c r="AO130" i="1" s="1"/>
  <c r="AK130" i="1"/>
  <c r="AN130" i="1" s="1"/>
  <c r="AK126" i="1"/>
  <c r="AN126" i="1" s="1"/>
  <c r="AL126" i="1"/>
  <c r="AO126" i="1" s="1"/>
  <c r="AK69" i="1"/>
  <c r="AN69" i="1" s="1"/>
  <c r="AL69" i="1"/>
  <c r="AO69" i="1" s="1"/>
  <c r="AK18" i="1"/>
  <c r="AN18" i="1" s="1"/>
  <c r="AL18" i="1"/>
  <c r="AO18" i="1" s="1"/>
  <c r="AK91" i="1"/>
  <c r="AN91" i="1" s="1"/>
  <c r="AL91" i="1"/>
  <c r="AO91" i="1" s="1"/>
  <c r="AL68" i="1"/>
  <c r="AO68" i="1" s="1"/>
  <c r="AK68" i="1"/>
  <c r="AN68" i="1" s="1"/>
  <c r="AK154" i="1"/>
  <c r="AN154" i="1" s="1"/>
  <c r="AL154" i="1"/>
  <c r="AO154" i="1" s="1"/>
  <c r="AK72" i="1"/>
  <c r="AN72" i="1" s="1"/>
  <c r="AL72" i="1"/>
  <c r="AO72" i="1" s="1"/>
  <c r="AK141" i="1"/>
  <c r="AN141" i="1" s="1"/>
  <c r="AL141" i="1"/>
  <c r="AO141" i="1" s="1"/>
  <c r="AK112" i="1"/>
  <c r="AN112" i="1" s="1"/>
  <c r="AL112" i="1"/>
  <c r="AO112" i="1" s="1"/>
  <c r="AL44" i="1"/>
  <c r="AO44" i="1" s="1"/>
  <c r="AK44" i="1"/>
  <c r="AN44" i="1" s="1"/>
  <c r="AL115" i="1"/>
  <c r="AO115" i="1" s="1"/>
  <c r="AK115" i="1"/>
  <c r="AN115" i="1" s="1"/>
  <c r="AM116" i="1"/>
  <c r="AP116" i="1" s="1"/>
  <c r="AL61" i="1"/>
  <c r="AO61" i="1" s="1"/>
  <c r="AK61" i="1"/>
  <c r="AN61" i="1" s="1"/>
  <c r="AK46" i="1"/>
  <c r="AN46" i="1" s="1"/>
  <c r="AL46" i="1"/>
  <c r="AO46" i="1" s="1"/>
  <c r="AL56" i="1"/>
  <c r="AO56" i="1" s="1"/>
  <c r="AK35" i="1"/>
  <c r="AN35" i="1" s="1"/>
  <c r="AL35" i="1"/>
  <c r="AO35" i="1" s="1"/>
  <c r="AL134" i="1"/>
  <c r="AO134" i="1" s="1"/>
  <c r="AK134" i="1"/>
  <c r="AN134" i="1" s="1"/>
  <c r="AM41" i="1"/>
  <c r="AP41" i="1" s="1"/>
  <c r="AK107" i="1"/>
  <c r="AN107" i="1" s="1"/>
  <c r="AL107" i="1"/>
  <c r="AO107" i="1" s="1"/>
  <c r="AL82" i="1"/>
  <c r="AO82" i="1" s="1"/>
  <c r="AK82" i="1"/>
  <c r="AN82" i="1" s="1"/>
  <c r="AL151" i="1"/>
  <c r="AO151" i="1" s="1"/>
  <c r="AK151" i="1"/>
  <c r="AN151" i="1" s="1"/>
  <c r="AM56" i="1"/>
  <c r="AP56" i="1" s="1"/>
  <c r="AK38" i="1"/>
  <c r="AN38" i="1" s="1"/>
  <c r="AL38" i="1"/>
  <c r="AO38" i="1" s="1"/>
  <c r="AM146" i="1"/>
  <c r="AP146" i="1" s="1"/>
  <c r="AM68" i="1"/>
  <c r="AP68" i="1" s="1"/>
  <c r="AK86" i="1"/>
  <c r="AN86" i="1" s="1"/>
  <c r="AL86" i="1"/>
  <c r="AO86" i="1" s="1"/>
  <c r="AM154" i="1"/>
  <c r="AP154" i="1" s="1"/>
  <c r="AM141" i="1"/>
  <c r="AP141" i="1" s="1"/>
  <c r="AL80" i="1"/>
  <c r="AO80" i="1" s="1"/>
  <c r="AK80" i="1"/>
  <c r="AN80" i="1" s="1"/>
  <c r="AK148" i="1"/>
  <c r="AN148" i="1" s="1"/>
  <c r="AL148" i="1"/>
  <c r="AO148" i="1" s="1"/>
  <c r="AL131" i="1"/>
  <c r="AO131" i="1" s="1"/>
  <c r="AK131" i="1"/>
  <c r="AN131" i="1" s="1"/>
  <c r="AL31" i="1"/>
  <c r="AO31" i="1" s="1"/>
  <c r="AK31" i="1"/>
  <c r="AN31" i="1" s="1"/>
  <c r="AK73" i="1"/>
  <c r="AN73" i="1" s="1"/>
  <c r="AL73" i="1"/>
  <c r="AO73" i="1" s="1"/>
  <c r="AK22" i="1"/>
  <c r="AN22" i="1" s="1"/>
  <c r="AL22" i="1"/>
  <c r="AO22" i="1" s="1"/>
  <c r="AK95" i="1"/>
  <c r="AN95" i="1" s="1"/>
  <c r="AL95" i="1"/>
  <c r="AO95" i="1" s="1"/>
  <c r="AL20" i="1"/>
  <c r="AO20" i="1" s="1"/>
  <c r="AK20" i="1"/>
  <c r="AN20" i="1" s="1"/>
  <c r="AL14" i="1"/>
  <c r="AO14" i="1" s="1"/>
  <c r="AK14" i="1"/>
  <c r="AN14" i="1" s="1"/>
  <c r="AL99" i="1"/>
  <c r="AO99" i="1" s="1"/>
  <c r="AK99" i="1"/>
  <c r="AN99" i="1" s="1"/>
  <c r="AL63" i="1"/>
  <c r="AO63" i="1" s="1"/>
  <c r="AK63" i="1"/>
  <c r="AN63" i="1" s="1"/>
  <c r="AL110" i="1"/>
  <c r="AO110" i="1" s="1"/>
  <c r="AK110" i="1"/>
  <c r="AN110" i="1" s="1"/>
  <c r="AL96" i="1"/>
  <c r="AO96" i="1" s="1"/>
  <c r="AK96" i="1"/>
  <c r="AN96" i="1" s="1"/>
  <c r="AM14" i="1"/>
  <c r="AP14" i="1" s="1"/>
  <c r="AL133" i="1"/>
  <c r="AO133" i="1" s="1"/>
  <c r="AK133" i="1"/>
  <c r="AN133" i="1" s="1"/>
  <c r="AM157" i="1"/>
  <c r="AP157" i="1" s="1"/>
  <c r="AK157" i="1"/>
  <c r="AN157" i="1" s="1"/>
  <c r="AQ156" i="1" l="1"/>
  <c r="AT156" i="1" s="1"/>
  <c r="BG140" i="1"/>
  <c r="BG145" i="1"/>
  <c r="BG147" i="1"/>
  <c r="BG149" i="1"/>
  <c r="BG164" i="1"/>
  <c r="BG156" i="1"/>
  <c r="BG157" i="1"/>
  <c r="BG143" i="1"/>
  <c r="BG161" i="1"/>
  <c r="BG150" i="1"/>
  <c r="BG158" i="1"/>
  <c r="BG141" i="1"/>
  <c r="AQ145" i="1"/>
  <c r="AT145" i="1" s="1"/>
  <c r="AQ125" i="1"/>
  <c r="AT125" i="1" s="1"/>
  <c r="BH138" i="1"/>
  <c r="BH147" i="1"/>
  <c r="BH156" i="1"/>
  <c r="BH165" i="1"/>
  <c r="BH150" i="1"/>
  <c r="BH151" i="1"/>
  <c r="BI165" i="1"/>
  <c r="BH146" i="1"/>
  <c r="BH155" i="1"/>
  <c r="BH164" i="1"/>
  <c r="BI150" i="1"/>
  <c r="BH158" i="1"/>
  <c r="BH159" i="1"/>
  <c r="BH144" i="1"/>
  <c r="BH139" i="1"/>
  <c r="BH142" i="1"/>
  <c r="BH154" i="1"/>
  <c r="BH163" i="1"/>
  <c r="BI146" i="1"/>
  <c r="BH153" i="1"/>
  <c r="BI138" i="1"/>
  <c r="BI142" i="1"/>
  <c r="BH152" i="1"/>
  <c r="BH143" i="1"/>
  <c r="BH162" i="1"/>
  <c r="BI145" i="1"/>
  <c r="BI154" i="1"/>
  <c r="BI139" i="1"/>
  <c r="BI140" i="1"/>
  <c r="BH145" i="1"/>
  <c r="BH160" i="1"/>
  <c r="BH157" i="1"/>
  <c r="BI160" i="1"/>
  <c r="BI153" i="1"/>
  <c r="BI162" i="1"/>
  <c r="BI147" i="1"/>
  <c r="BI148" i="1"/>
  <c r="BH161" i="1"/>
  <c r="BI158" i="1"/>
  <c r="BI143" i="1"/>
  <c r="BI144" i="1"/>
  <c r="BI161" i="1"/>
  <c r="BH141" i="1"/>
  <c r="BI155" i="1"/>
  <c r="BI156" i="1"/>
  <c r="BI141" i="1"/>
  <c r="BI151" i="1"/>
  <c r="BI152" i="1"/>
  <c r="BH140" i="1"/>
  <c r="BH149" i="1"/>
  <c r="BI163" i="1"/>
  <c r="BI164" i="1"/>
  <c r="BI149" i="1"/>
  <c r="BI159" i="1"/>
  <c r="BH148" i="1"/>
  <c r="BI157" i="1"/>
  <c r="AQ150" i="1"/>
  <c r="AR150" i="1" s="1"/>
  <c r="AQ36" i="1"/>
  <c r="AS36" i="1" s="1"/>
  <c r="AQ142" i="1"/>
  <c r="AS142" i="1" s="1"/>
  <c r="AQ58" i="1"/>
  <c r="AT58" i="1" s="1"/>
  <c r="AQ105" i="1"/>
  <c r="AT105" i="1" s="1"/>
  <c r="AQ83" i="1"/>
  <c r="AT83" i="1" s="1"/>
  <c r="AQ65" i="1"/>
  <c r="AR65" i="1" s="1"/>
  <c r="AQ118" i="1"/>
  <c r="AT118" i="1" s="1"/>
  <c r="AQ117" i="1"/>
  <c r="AT117" i="1" s="1"/>
  <c r="AQ59" i="1"/>
  <c r="AS59" i="1" s="1"/>
  <c r="AQ128" i="1"/>
  <c r="AR128" i="1" s="1"/>
  <c r="AQ164" i="1"/>
  <c r="AS164" i="1" s="1"/>
  <c r="AQ15" i="1"/>
  <c r="AS15" i="1" s="1"/>
  <c r="AQ47" i="1"/>
  <c r="AS47" i="1" s="1"/>
  <c r="AQ85" i="1"/>
  <c r="AS85" i="1" s="1"/>
  <c r="AQ159" i="1"/>
  <c r="AR159" i="1" s="1"/>
  <c r="AQ40" i="1"/>
  <c r="AS40" i="1" s="1"/>
  <c r="AQ140" i="1"/>
  <c r="AR140" i="1" s="1"/>
  <c r="AQ43" i="1"/>
  <c r="AS43" i="1" s="1"/>
  <c r="AQ78" i="1"/>
  <c r="AT78" i="1" s="1"/>
  <c r="AQ165" i="1"/>
  <c r="AS165" i="1" s="1"/>
  <c r="AQ109" i="1"/>
  <c r="AR109" i="1" s="1"/>
  <c r="AQ92" i="1"/>
  <c r="AR92" i="1" s="1"/>
  <c r="AQ39" i="1"/>
  <c r="AS39" i="1" s="1"/>
  <c r="AQ108" i="1"/>
  <c r="AQ77" i="1"/>
  <c r="AR77" i="1" s="1"/>
  <c r="AQ42" i="1"/>
  <c r="AT42" i="1" s="1"/>
  <c r="AQ66" i="1"/>
  <c r="AS66" i="1" s="1"/>
  <c r="AQ129" i="1"/>
  <c r="AT129" i="1" s="1"/>
  <c r="AQ45" i="1"/>
  <c r="AT45" i="1" s="1"/>
  <c r="AQ33" i="1"/>
  <c r="AR33" i="1" s="1"/>
  <c r="AQ106" i="1"/>
  <c r="AT106" i="1" s="1"/>
  <c r="AQ25" i="1"/>
  <c r="AR25" i="1" s="1"/>
  <c r="AQ62" i="1"/>
  <c r="AS62" i="1" s="1"/>
  <c r="AQ123" i="1"/>
  <c r="AT123" i="1" s="1"/>
  <c r="AQ124" i="1"/>
  <c r="AR124" i="1" s="1"/>
  <c r="AQ153" i="1"/>
  <c r="AT153" i="1" s="1"/>
  <c r="AQ49" i="1"/>
  <c r="AR49" i="1" s="1"/>
  <c r="AQ57" i="1"/>
  <c r="AT57" i="1" s="1"/>
  <c r="AQ60" i="1"/>
  <c r="AR60" i="1" s="1"/>
  <c r="AQ101" i="1"/>
  <c r="AR101" i="1" s="1"/>
  <c r="AQ50" i="1"/>
  <c r="AT50" i="1" s="1"/>
  <c r="AQ32" i="1"/>
  <c r="AT32" i="1" s="1"/>
  <c r="AQ70" i="1"/>
  <c r="AS70" i="1" s="1"/>
  <c r="AQ144" i="1"/>
  <c r="AQ34" i="1"/>
  <c r="AQ30" i="1"/>
  <c r="AS30" i="1" s="1"/>
  <c r="AQ163" i="1"/>
  <c r="AQ90" i="1"/>
  <c r="AS90" i="1" s="1"/>
  <c r="AQ23" i="1"/>
  <c r="AR23" i="1" s="1"/>
  <c r="AQ28" i="1"/>
  <c r="AT28" i="1" s="1"/>
  <c r="AQ114" i="1"/>
  <c r="AS114" i="1" s="1"/>
  <c r="AQ84" i="1"/>
  <c r="AQ16" i="1"/>
  <c r="AS16" i="1" s="1"/>
  <c r="AQ102" i="1"/>
  <c r="AT102" i="1" s="1"/>
  <c r="AQ139" i="1"/>
  <c r="AT139" i="1" s="1"/>
  <c r="AQ97" i="1"/>
  <c r="AS97" i="1" s="1"/>
  <c r="AQ93" i="1"/>
  <c r="AR93" i="1" s="1"/>
  <c r="BN60" i="1"/>
  <c r="BN122" i="1"/>
  <c r="BN68" i="1"/>
  <c r="AQ37" i="1"/>
  <c r="AT37" i="1" s="1"/>
  <c r="AQ94" i="1"/>
  <c r="AT94" i="1" s="1"/>
  <c r="AQ98" i="1"/>
  <c r="AT98" i="1" s="1"/>
  <c r="BN58" i="1"/>
  <c r="BN16" i="1"/>
  <c r="BN120" i="1"/>
  <c r="BN92" i="1"/>
  <c r="BN111" i="1"/>
  <c r="BN125" i="1"/>
  <c r="BN42" i="1"/>
  <c r="BN33" i="1"/>
  <c r="BN55" i="1"/>
  <c r="BN73" i="1"/>
  <c r="BN132" i="1"/>
  <c r="BN53" i="1"/>
  <c r="BN56" i="1"/>
  <c r="AQ71" i="1"/>
  <c r="BN130" i="1"/>
  <c r="BN108" i="1"/>
  <c r="BN14" i="1"/>
  <c r="BN133" i="1"/>
  <c r="BN57" i="1"/>
  <c r="AQ55" i="1"/>
  <c r="AT55" i="1" s="1"/>
  <c r="BN135" i="1"/>
  <c r="AQ162" i="1"/>
  <c r="AR162" i="1" s="1"/>
  <c r="BN94" i="1"/>
  <c r="BN35" i="1"/>
  <c r="BN93" i="1"/>
  <c r="BN18" i="1"/>
  <c r="BN20" i="1"/>
  <c r="AQ51" i="1"/>
  <c r="AR51" i="1" s="1"/>
  <c r="AQ161" i="1"/>
  <c r="AS161" i="1" s="1"/>
  <c r="BN82" i="1"/>
  <c r="BN39" i="1"/>
  <c r="BN63" i="1"/>
  <c r="BN25" i="1"/>
  <c r="BN43" i="1"/>
  <c r="BN38" i="1"/>
  <c r="BN116" i="1"/>
  <c r="BN37" i="1"/>
  <c r="BN52" i="1"/>
  <c r="BN48" i="1"/>
  <c r="BN45" i="1"/>
  <c r="BN84" i="1"/>
  <c r="BN41" i="1"/>
  <c r="BN128" i="1"/>
  <c r="BN75" i="1"/>
  <c r="BN81" i="1"/>
  <c r="AQ121" i="1"/>
  <c r="AR121" i="1" s="1"/>
  <c r="BN29" i="1"/>
  <c r="BN76" i="1"/>
  <c r="BN61" i="1"/>
  <c r="BN107" i="1"/>
  <c r="BN117" i="1"/>
  <c r="BN40" i="1"/>
  <c r="BN90" i="1"/>
  <c r="BN119" i="1"/>
  <c r="BN126" i="1"/>
  <c r="AQ152" i="1"/>
  <c r="AS152" i="1" s="1"/>
  <c r="AQ155" i="1"/>
  <c r="AR155" i="1" s="1"/>
  <c r="AQ134" i="1"/>
  <c r="AT134" i="1" s="1"/>
  <c r="AQ149" i="1"/>
  <c r="AQ35" i="1"/>
  <c r="AT35" i="1" s="1"/>
  <c r="AQ91" i="1"/>
  <c r="AT91" i="1" s="1"/>
  <c r="AQ132" i="1"/>
  <c r="AS132" i="1" s="1"/>
  <c r="AQ119" i="1"/>
  <c r="AS119" i="1" s="1"/>
  <c r="AQ52" i="1"/>
  <c r="AT52" i="1" s="1"/>
  <c r="AQ147" i="1"/>
  <c r="AQ29" i="1"/>
  <c r="AT29" i="1" s="1"/>
  <c r="AQ54" i="1"/>
  <c r="AT54" i="1" s="1"/>
  <c r="AQ21" i="1"/>
  <c r="AR21" i="1" s="1"/>
  <c r="AQ158" i="1"/>
  <c r="AQ126" i="1"/>
  <c r="AS126" i="1" s="1"/>
  <c r="AQ135" i="1"/>
  <c r="AT135" i="1" s="1"/>
  <c r="AQ151" i="1"/>
  <c r="AS151" i="1" s="1"/>
  <c r="AQ110" i="1"/>
  <c r="AS110" i="1" s="1"/>
  <c r="AQ31" i="1"/>
  <c r="AR31" i="1" s="1"/>
  <c r="AQ17" i="1"/>
  <c r="AT17" i="1" s="1"/>
  <c r="AQ24" i="1"/>
  <c r="AT24" i="1" s="1"/>
  <c r="AQ20" i="1"/>
  <c r="AS20" i="1" s="1"/>
  <c r="AQ143" i="1"/>
  <c r="AS143" i="1" s="1"/>
  <c r="AQ111" i="1"/>
  <c r="AR111" i="1" s="1"/>
  <c r="AQ67" i="1"/>
  <c r="AT67" i="1" s="1"/>
  <c r="AQ74" i="1"/>
  <c r="AT74" i="1" s="1"/>
  <c r="AQ96" i="1"/>
  <c r="AT96" i="1" s="1"/>
  <c r="AQ22" i="1"/>
  <c r="AS22" i="1" s="1"/>
  <c r="AQ82" i="1"/>
  <c r="AS82" i="1" s="1"/>
  <c r="AQ100" i="1"/>
  <c r="AQ95" i="1"/>
  <c r="AT95" i="1" s="1"/>
  <c r="AQ73" i="1"/>
  <c r="AT73" i="1" s="1"/>
  <c r="AQ38" i="1"/>
  <c r="AR38" i="1" s="1"/>
  <c r="AQ61" i="1"/>
  <c r="AT61" i="1" s="1"/>
  <c r="AQ64" i="1"/>
  <c r="AS64" i="1" s="1"/>
  <c r="AQ69" i="1"/>
  <c r="AR69" i="1" s="1"/>
  <c r="AQ115" i="1"/>
  <c r="AQ75" i="1"/>
  <c r="AS75" i="1" s="1"/>
  <c r="AQ68" i="1"/>
  <c r="AT68" i="1" s="1"/>
  <c r="AQ46" i="1"/>
  <c r="AT46" i="1" s="1"/>
  <c r="AQ133" i="1"/>
  <c r="AT133" i="1" s="1"/>
  <c r="AQ141" i="1"/>
  <c r="AS141" i="1" s="1"/>
  <c r="AQ146" i="1"/>
  <c r="AR146" i="1" s="1"/>
  <c r="AQ72" i="1"/>
  <c r="AT72" i="1" s="1"/>
  <c r="AQ19" i="1"/>
  <c r="AT19" i="1" s="1"/>
  <c r="AQ63" i="1"/>
  <c r="AT63" i="1" s="1"/>
  <c r="AQ18" i="1"/>
  <c r="AT18" i="1" s="1"/>
  <c r="AQ87" i="1"/>
  <c r="AT87" i="1" s="1"/>
  <c r="AQ81" i="1"/>
  <c r="AT81" i="1" s="1"/>
  <c r="AQ127" i="1"/>
  <c r="AT127" i="1" s="1"/>
  <c r="AQ148" i="1"/>
  <c r="AT148" i="1" s="1"/>
  <c r="AQ14" i="1"/>
  <c r="AT14" i="1" s="1"/>
  <c r="AQ154" i="1"/>
  <c r="AR154" i="1" s="1"/>
  <c r="AQ130" i="1"/>
  <c r="AQ120" i="1"/>
  <c r="AQ48" i="1"/>
  <c r="AS48" i="1" s="1"/>
  <c r="AQ113" i="1"/>
  <c r="AT113" i="1" s="1"/>
  <c r="AQ131" i="1"/>
  <c r="AS131" i="1" s="1"/>
  <c r="AQ79" i="1"/>
  <c r="AT79" i="1" s="1"/>
  <c r="AQ56" i="1"/>
  <c r="AT56" i="1" s="1"/>
  <c r="AQ116" i="1"/>
  <c r="AT116" i="1" s="1"/>
  <c r="AQ80" i="1"/>
  <c r="AT80" i="1" s="1"/>
  <c r="AQ53" i="1"/>
  <c r="AT53" i="1" s="1"/>
  <c r="AQ122" i="1"/>
  <c r="AT122" i="1" s="1"/>
  <c r="AQ41" i="1"/>
  <c r="AS41" i="1" s="1"/>
  <c r="AQ44" i="1"/>
  <c r="AT44" i="1" s="1"/>
  <c r="AQ86" i="1"/>
  <c r="AT86" i="1" s="1"/>
  <c r="AQ99" i="1"/>
  <c r="AT99" i="1" s="1"/>
  <c r="AQ138" i="1"/>
  <c r="AT138" i="1" s="1"/>
  <c r="AQ107" i="1"/>
  <c r="AT107" i="1" s="1"/>
  <c r="AQ112" i="1"/>
  <c r="AQ160" i="1"/>
  <c r="AT160" i="1" s="1"/>
  <c r="AQ76" i="1"/>
  <c r="AT76" i="1" s="1"/>
  <c r="AQ157" i="1"/>
  <c r="AS157" i="1" s="1"/>
  <c r="AR156" i="1" l="1"/>
  <c r="AS156" i="1"/>
  <c r="AR145" i="1"/>
  <c r="AS145" i="1"/>
  <c r="AR125" i="1"/>
  <c r="AS125" i="1"/>
  <c r="AR36" i="1"/>
  <c r="AT36" i="1"/>
  <c r="AS105" i="1"/>
  <c r="AS150" i="1"/>
  <c r="AT150" i="1"/>
  <c r="AR142" i="1"/>
  <c r="AS58" i="1"/>
  <c r="AT142" i="1"/>
  <c r="AR58" i="1"/>
  <c r="AS117" i="1"/>
  <c r="AR105" i="1"/>
  <c r="AT159" i="1"/>
  <c r="AS49" i="1"/>
  <c r="AR83" i="1"/>
  <c r="AT65" i="1"/>
  <c r="AR30" i="1"/>
  <c r="AS118" i="1"/>
  <c r="AR118" i="1"/>
  <c r="AS83" i="1"/>
  <c r="AS128" i="1"/>
  <c r="AR117" i="1"/>
  <c r="AT128" i="1"/>
  <c r="AR42" i="1"/>
  <c r="AT59" i="1"/>
  <c r="AR59" i="1"/>
  <c r="AS78" i="1"/>
  <c r="AS65" i="1"/>
  <c r="AR164" i="1"/>
  <c r="AT15" i="1"/>
  <c r="AT164" i="1"/>
  <c r="AT85" i="1"/>
  <c r="AT47" i="1"/>
  <c r="AT161" i="1"/>
  <c r="AR15" i="1"/>
  <c r="AT40" i="1"/>
  <c r="AR47" i="1"/>
  <c r="AT30" i="1"/>
  <c r="AT43" i="1"/>
  <c r="AT77" i="1"/>
  <c r="AS140" i="1"/>
  <c r="AR85" i="1"/>
  <c r="AR40" i="1"/>
  <c r="AS92" i="1"/>
  <c r="AS101" i="1"/>
  <c r="AT140" i="1"/>
  <c r="AR45" i="1"/>
  <c r="AS77" i="1"/>
  <c r="AT109" i="1"/>
  <c r="AR90" i="1"/>
  <c r="AT92" i="1"/>
  <c r="AT49" i="1"/>
  <c r="AT66" i="1"/>
  <c r="AS159" i="1"/>
  <c r="AT132" i="1"/>
  <c r="AS109" i="1"/>
  <c r="AR39" i="1"/>
  <c r="AT39" i="1"/>
  <c r="AR165" i="1"/>
  <c r="AT165" i="1"/>
  <c r="AT70" i="1"/>
  <c r="AS25" i="1"/>
  <c r="AR43" i="1"/>
  <c r="AR78" i="1"/>
  <c r="AS60" i="1"/>
  <c r="AS42" i="1"/>
  <c r="AR106" i="1"/>
  <c r="AS45" i="1"/>
  <c r="AS106" i="1"/>
  <c r="AR57" i="1"/>
  <c r="AS57" i="1"/>
  <c r="AS96" i="1"/>
  <c r="AT60" i="1"/>
  <c r="AT25" i="1"/>
  <c r="AT33" i="1"/>
  <c r="AT62" i="1"/>
  <c r="AS108" i="1"/>
  <c r="AR108" i="1"/>
  <c r="AT108" i="1"/>
  <c r="AR62" i="1"/>
  <c r="AS35" i="1"/>
  <c r="AT124" i="1"/>
  <c r="AS124" i="1"/>
  <c r="AR119" i="1"/>
  <c r="AS153" i="1"/>
  <c r="AS129" i="1"/>
  <c r="AR129" i="1"/>
  <c r="AR123" i="1"/>
  <c r="AR20" i="1"/>
  <c r="AR66" i="1"/>
  <c r="AS123" i="1"/>
  <c r="AR153" i="1"/>
  <c r="AS33" i="1"/>
  <c r="AS50" i="1"/>
  <c r="AR50" i="1"/>
  <c r="AR97" i="1"/>
  <c r="AR114" i="1"/>
  <c r="AT97" i="1"/>
  <c r="AR132" i="1"/>
  <c r="AT101" i="1"/>
  <c r="AS134" i="1"/>
  <c r="AR70" i="1"/>
  <c r="AS32" i="1"/>
  <c r="AR91" i="1"/>
  <c r="AR28" i="1"/>
  <c r="AR134" i="1"/>
  <c r="AR32" i="1"/>
  <c r="AR35" i="1"/>
  <c r="AR34" i="1"/>
  <c r="AS34" i="1"/>
  <c r="AT34" i="1"/>
  <c r="AT90" i="1"/>
  <c r="AS144" i="1"/>
  <c r="AT144" i="1"/>
  <c r="AR144" i="1"/>
  <c r="AR102" i="1"/>
  <c r="AS23" i="1"/>
  <c r="AS93" i="1"/>
  <c r="AS102" i="1"/>
  <c r="AT23" i="1"/>
  <c r="AS28" i="1"/>
  <c r="AR16" i="1"/>
  <c r="AR163" i="1"/>
  <c r="AT163" i="1"/>
  <c r="AS163" i="1"/>
  <c r="AR152" i="1"/>
  <c r="AS95" i="1"/>
  <c r="AT152" i="1"/>
  <c r="AT51" i="1"/>
  <c r="AS54" i="1"/>
  <c r="AR54" i="1"/>
  <c r="AS74" i="1"/>
  <c r="AR94" i="1"/>
  <c r="AT114" i="1"/>
  <c r="AT16" i="1"/>
  <c r="AR84" i="1"/>
  <c r="AS84" i="1"/>
  <c r="AR126" i="1"/>
  <c r="AR74" i="1"/>
  <c r="AR139" i="1"/>
  <c r="AS55" i="1"/>
  <c r="AR17" i="1"/>
  <c r="AS51" i="1"/>
  <c r="AT126" i="1"/>
  <c r="AS139" i="1"/>
  <c r="AS21" i="1"/>
  <c r="AT93" i="1"/>
  <c r="AS94" i="1"/>
  <c r="AT84" i="1"/>
  <c r="AS121" i="1"/>
  <c r="AR37" i="1"/>
  <c r="AS37" i="1"/>
  <c r="AR161" i="1"/>
  <c r="AT121" i="1"/>
  <c r="AR98" i="1"/>
  <c r="AS98" i="1"/>
  <c r="AR71" i="1"/>
  <c r="AT71" i="1"/>
  <c r="AS71" i="1"/>
  <c r="AT162" i="1"/>
  <c r="AS162" i="1"/>
  <c r="AR55" i="1"/>
  <c r="AR133" i="1"/>
  <c r="AS160" i="1"/>
  <c r="AS52" i="1"/>
  <c r="AR149" i="1"/>
  <c r="AT149" i="1"/>
  <c r="AR143" i="1"/>
  <c r="AT110" i="1"/>
  <c r="AS155" i="1"/>
  <c r="AS149" i="1"/>
  <c r="AR73" i="1"/>
  <c r="AT155" i="1"/>
  <c r="AR72" i="1"/>
  <c r="AR110" i="1"/>
  <c r="AT64" i="1"/>
  <c r="AT119" i="1"/>
  <c r="AS87" i="1"/>
  <c r="AS91" i="1"/>
  <c r="AR64" i="1"/>
  <c r="AS107" i="1"/>
  <c r="AS154" i="1"/>
  <c r="AR22" i="1"/>
  <c r="AR52" i="1"/>
  <c r="AR147" i="1"/>
  <c r="AS147" i="1"/>
  <c r="AT147" i="1"/>
  <c r="AR135" i="1"/>
  <c r="AT82" i="1"/>
  <c r="AS29" i="1"/>
  <c r="AT111" i="1"/>
  <c r="AR82" i="1"/>
  <c r="AR158" i="1"/>
  <c r="AT158" i="1"/>
  <c r="AS158" i="1"/>
  <c r="AS111" i="1"/>
  <c r="AT151" i="1"/>
  <c r="AT21" i="1"/>
  <c r="AR151" i="1"/>
  <c r="AS73" i="1"/>
  <c r="AR95" i="1"/>
  <c r="AS72" i="1"/>
  <c r="AT143" i="1"/>
  <c r="AS135" i="1"/>
  <c r="AR29" i="1"/>
  <c r="AT31" i="1"/>
  <c r="AS133" i="1"/>
  <c r="AR67" i="1"/>
  <c r="AS31" i="1"/>
  <c r="AR44" i="1"/>
  <c r="AS46" i="1"/>
  <c r="AS18" i="1"/>
  <c r="AR87" i="1"/>
  <c r="AS24" i="1"/>
  <c r="AR24" i="1"/>
  <c r="AT146" i="1"/>
  <c r="AT22" i="1"/>
  <c r="AS17" i="1"/>
  <c r="AR141" i="1"/>
  <c r="AS146" i="1"/>
  <c r="AS100" i="1"/>
  <c r="AR100" i="1"/>
  <c r="AR122" i="1"/>
  <c r="AS61" i="1"/>
  <c r="AS67" i="1"/>
  <c r="AR19" i="1"/>
  <c r="AR61" i="1"/>
  <c r="AR79" i="1"/>
  <c r="AR18" i="1"/>
  <c r="AT20" i="1"/>
  <c r="AT38" i="1"/>
  <c r="AS38" i="1"/>
  <c r="AR76" i="1"/>
  <c r="AR127" i="1"/>
  <c r="AS127" i="1"/>
  <c r="AS122" i="1"/>
  <c r="AR96" i="1"/>
  <c r="AS113" i="1"/>
  <c r="AR148" i="1"/>
  <c r="AT141" i="1"/>
  <c r="AS76" i="1"/>
  <c r="AS19" i="1"/>
  <c r="AT100" i="1"/>
  <c r="AR116" i="1"/>
  <c r="AS53" i="1"/>
  <c r="AR86" i="1"/>
  <c r="AR41" i="1"/>
  <c r="AS56" i="1"/>
  <c r="AR56" i="1"/>
  <c r="AT154" i="1"/>
  <c r="AS116" i="1"/>
  <c r="AR99" i="1"/>
  <c r="AS69" i="1"/>
  <c r="AT69" i="1"/>
  <c r="AR46" i="1"/>
  <c r="AR112" i="1"/>
  <c r="AT112" i="1"/>
  <c r="AR113" i="1"/>
  <c r="AR80" i="1"/>
  <c r="AS68" i="1"/>
  <c r="AS14" i="1"/>
  <c r="AS44" i="1"/>
  <c r="AR53" i="1"/>
  <c r="AR115" i="1"/>
  <c r="AT115" i="1"/>
  <c r="AS115" i="1"/>
  <c r="AR131" i="1"/>
  <c r="AT131" i="1"/>
  <c r="AS138" i="1"/>
  <c r="AT41" i="1"/>
  <c r="AS81" i="1"/>
  <c r="AS79" i="1"/>
  <c r="AR63" i="1"/>
  <c r="AR48" i="1"/>
  <c r="AT48" i="1"/>
  <c r="AS86" i="1"/>
  <c r="AR68" i="1"/>
  <c r="AS120" i="1"/>
  <c r="AT120" i="1"/>
  <c r="AS148" i="1"/>
  <c r="AR138" i="1"/>
  <c r="AS112" i="1"/>
  <c r="AR160" i="1"/>
  <c r="AT130" i="1"/>
  <c r="AR130" i="1"/>
  <c r="AS130" i="1"/>
  <c r="AR14" i="1"/>
  <c r="AS99" i="1"/>
  <c r="AS80" i="1"/>
  <c r="AR81" i="1"/>
  <c r="AR75" i="1"/>
  <c r="AT75" i="1"/>
  <c r="AS63" i="1"/>
  <c r="AR120" i="1"/>
  <c r="AR107" i="1"/>
  <c r="AT157" i="1"/>
  <c r="AR157" i="1"/>
  <c r="BK152" i="1" l="1"/>
  <c r="BK160" i="1"/>
  <c r="BJ152" i="1"/>
  <c r="BJ160" i="1"/>
  <c r="BJ155" i="1"/>
  <c r="BJ147" i="1"/>
  <c r="BJ162" i="1"/>
  <c r="BJ151" i="1"/>
  <c r="BK164" i="1"/>
  <c r="BJ141" i="1"/>
  <c r="BK147" i="1"/>
  <c r="BK146" i="1"/>
  <c r="BJ148" i="1"/>
  <c r="BK138" i="1"/>
  <c r="BJ161" i="1"/>
  <c r="BJ139" i="1"/>
  <c r="BJ157" i="1"/>
  <c r="BK144" i="1"/>
  <c r="BK161" i="1"/>
  <c r="BK154" i="1"/>
  <c r="BJ165" i="1"/>
  <c r="BK163" i="1"/>
  <c r="BJ140" i="1"/>
  <c r="BK142" i="1"/>
  <c r="BJ158" i="1"/>
  <c r="BJ146" i="1"/>
  <c r="BK156" i="1"/>
  <c r="BJ144" i="1"/>
  <c r="BK153" i="1"/>
  <c r="BK148" i="1"/>
  <c r="BJ163" i="1"/>
  <c r="BK143" i="1"/>
  <c r="BK139" i="1"/>
  <c r="BK157" i="1"/>
  <c r="BK162" i="1"/>
  <c r="BJ145" i="1"/>
  <c r="BK149" i="1"/>
  <c r="BK159" i="1"/>
  <c r="BJ149" i="1"/>
  <c r="BJ164" i="1"/>
  <c r="BJ143" i="1"/>
  <c r="BJ154" i="1"/>
  <c r="BK158" i="1"/>
  <c r="BJ159" i="1"/>
  <c r="BK141" i="1"/>
  <c r="BJ138" i="1"/>
  <c r="BJ153" i="1"/>
  <c r="BJ142" i="1"/>
  <c r="BK151" i="1"/>
  <c r="BJ156" i="1"/>
  <c r="BK140" i="1"/>
  <c r="BJ150" i="1"/>
  <c r="BK145" i="1"/>
  <c r="BK150" i="1"/>
  <c r="BK155" i="1"/>
  <c r="BK165" i="1"/>
  <c r="BL153" i="1"/>
  <c r="BL147" i="1" l="1"/>
  <c r="BL150" i="1"/>
  <c r="BL158" i="1"/>
  <c r="BL138" i="1"/>
  <c r="BL151" i="1"/>
  <c r="BL157" i="1"/>
  <c r="BM161" i="1"/>
  <c r="BM140" i="1"/>
  <c r="BL152" i="1"/>
  <c r="BL164" i="1"/>
  <c r="BL146" i="1"/>
  <c r="BL145" i="1"/>
  <c r="BL165" i="1"/>
  <c r="BL149" i="1"/>
  <c r="BL144" i="1"/>
  <c r="BL143" i="1"/>
  <c r="BL155" i="1"/>
  <c r="BL141" i="1"/>
  <c r="BL148" i="1"/>
  <c r="BL156" i="1"/>
  <c r="BL160" i="1"/>
  <c r="BL163" i="1"/>
  <c r="BL159" i="1"/>
  <c r="BL139" i="1"/>
  <c r="BL154" i="1"/>
  <c r="BL162" i="1"/>
  <c r="BL142" i="1"/>
  <c r="BA161" i="1" l="1"/>
  <c r="BL161" i="1"/>
  <c r="BN161" i="1" s="1"/>
  <c r="BM148" i="1"/>
  <c r="BN148" i="1" s="1"/>
  <c r="BA148" i="1"/>
  <c r="BM158" i="1"/>
  <c r="BN158" i="1" s="1"/>
  <c r="BA158" i="1"/>
  <c r="BM156" i="1"/>
  <c r="BN156" i="1" s="1"/>
  <c r="BA156" i="1"/>
  <c r="BM141" i="1"/>
  <c r="BN141" i="1" s="1"/>
  <c r="BA141" i="1"/>
  <c r="BM139" i="1"/>
  <c r="BN139" i="1" s="1"/>
  <c r="BA139" i="1"/>
  <c r="BM154" i="1"/>
  <c r="BN154" i="1" s="1"/>
  <c r="BA154" i="1"/>
  <c r="BM155" i="1"/>
  <c r="BN155" i="1" s="1"/>
  <c r="BA155" i="1"/>
  <c r="BM153" i="1"/>
  <c r="BN153" i="1" s="1"/>
  <c r="BA153" i="1"/>
  <c r="BM147" i="1"/>
  <c r="BN147" i="1" s="1"/>
  <c r="BA147" i="1"/>
  <c r="BM160" i="1"/>
  <c r="BN160" i="1" s="1"/>
  <c r="BA160" i="1"/>
  <c r="BM162" i="1"/>
  <c r="BN162" i="1" s="1"/>
  <c r="BA162" i="1"/>
  <c r="BM145" i="1"/>
  <c r="BN145" i="1" s="1"/>
  <c r="BA145" i="1"/>
  <c r="BM157" i="1"/>
  <c r="BN157" i="1" s="1"/>
  <c r="BA157" i="1"/>
  <c r="BM163" i="1"/>
  <c r="BN163" i="1" s="1"/>
  <c r="BA163" i="1"/>
  <c r="BM159" i="1"/>
  <c r="BN159" i="1" s="1"/>
  <c r="BA159" i="1"/>
  <c r="BM143" i="1"/>
  <c r="BN143" i="1" s="1"/>
  <c r="BA143" i="1"/>
  <c r="BM152" i="1"/>
  <c r="BN152" i="1" s="1"/>
  <c r="BA152" i="1"/>
  <c r="BM138" i="1"/>
  <c r="BN138" i="1" s="1"/>
  <c r="BA138" i="1"/>
  <c r="BM164" i="1"/>
  <c r="BN164" i="1" s="1"/>
  <c r="BA164" i="1"/>
  <c r="BM146" i="1"/>
  <c r="BN146" i="1" s="1"/>
  <c r="BA146" i="1"/>
  <c r="BM149" i="1"/>
  <c r="BN149" i="1" s="1"/>
  <c r="BA149" i="1"/>
  <c r="BM142" i="1"/>
  <c r="BN142" i="1" s="1"/>
  <c r="BA142" i="1"/>
  <c r="BA140" i="1"/>
  <c r="BL140" i="1"/>
  <c r="BN140" i="1" s="1"/>
  <c r="BM150" i="1"/>
  <c r="BN150" i="1" s="1"/>
  <c r="BA150" i="1"/>
  <c r="BM165" i="1"/>
  <c r="BN165" i="1" s="1"/>
  <c r="BA165" i="1"/>
  <c r="BM151" i="1"/>
  <c r="BN151" i="1" s="1"/>
  <c r="BA151" i="1"/>
  <c r="BM144" i="1"/>
  <c r="BN144" i="1" s="1"/>
  <c r="BA144" i="1"/>
</calcChain>
</file>

<file path=xl/sharedStrings.xml><?xml version="1.0" encoding="utf-8"?>
<sst xmlns="http://schemas.openxmlformats.org/spreadsheetml/2006/main" count="515" uniqueCount="278">
  <si>
    <t xml:space="preserve">   No. </t>
  </si>
  <si>
    <t xml:space="preserve">   Te    </t>
  </si>
  <si>
    <t xml:space="preserve">   Sb    </t>
  </si>
  <si>
    <t xml:space="preserve">   Bi    </t>
  </si>
  <si>
    <t xml:space="preserve">   Se    </t>
  </si>
  <si>
    <t xml:space="preserve">   As    </t>
  </si>
  <si>
    <t xml:space="preserve">   S     </t>
  </si>
  <si>
    <t xml:space="preserve">   Pb    </t>
  </si>
  <si>
    <t xml:space="preserve">   Ag    </t>
  </si>
  <si>
    <t xml:space="preserve">   Cu    </t>
  </si>
  <si>
    <t xml:space="preserve">   Au    </t>
  </si>
  <si>
    <t xml:space="preserve">  Total  </t>
  </si>
  <si>
    <t xml:space="preserve">041-c1-1 </t>
  </si>
  <si>
    <t xml:space="preserve">041-c1-2 </t>
  </si>
  <si>
    <t xml:space="preserve">041-c1-3 </t>
  </si>
  <si>
    <t xml:space="preserve">041-c2-1 </t>
  </si>
  <si>
    <t xml:space="preserve">041-c2-2 </t>
  </si>
  <si>
    <t xml:space="preserve">041-c2-3 </t>
  </si>
  <si>
    <t xml:space="preserve">041-c2-5 </t>
  </si>
  <si>
    <t xml:space="preserve">041-c2-7 </t>
  </si>
  <si>
    <t xml:space="preserve">041-c2-8 </t>
  </si>
  <si>
    <t xml:space="preserve">041-c2-9 </t>
  </si>
  <si>
    <t xml:space="preserve">041-c2-10 </t>
  </si>
  <si>
    <t xml:space="preserve">041-c2-11 </t>
  </si>
  <si>
    <t xml:space="preserve">041-c2-12 </t>
  </si>
  <si>
    <t xml:space="preserve">041-c2-13 </t>
  </si>
  <si>
    <t xml:space="preserve">041-c2-14 </t>
  </si>
  <si>
    <t xml:space="preserve">041-c2-17 </t>
  </si>
  <si>
    <t xml:space="preserve">041-c2-18 </t>
  </si>
  <si>
    <t xml:space="preserve">041-c3-1 </t>
  </si>
  <si>
    <t xml:space="preserve">041-c3-2 </t>
  </si>
  <si>
    <t xml:space="preserve">041-c3-3 </t>
  </si>
  <si>
    <t xml:space="preserve">041-c3-7 </t>
  </si>
  <si>
    <t xml:space="preserve">041-c3-8 </t>
  </si>
  <si>
    <t xml:space="preserve">041-c3-11 </t>
  </si>
  <si>
    <t xml:space="preserve">041-c3-12 </t>
  </si>
  <si>
    <t xml:space="preserve">041-c3-14 </t>
  </si>
  <si>
    <t xml:space="preserve">041-c3-15 </t>
  </si>
  <si>
    <t xml:space="preserve">041-c3-16 </t>
  </si>
  <si>
    <t xml:space="preserve">041-c4-3 </t>
  </si>
  <si>
    <t xml:space="preserve">041-c4-4 </t>
  </si>
  <si>
    <t xml:space="preserve">041-c4-5 </t>
  </si>
  <si>
    <t xml:space="preserve">041-c4-9 </t>
  </si>
  <si>
    <t xml:space="preserve">041-c4-10 </t>
  </si>
  <si>
    <t xml:space="preserve">041-c4-11 </t>
  </si>
  <si>
    <t xml:space="preserve">041-c4-14 </t>
  </si>
  <si>
    <t xml:space="preserve">041-c4-15 </t>
  </si>
  <si>
    <t xml:space="preserve">041-c4-16 </t>
  </si>
  <si>
    <t xml:space="preserve">041-c4-17 </t>
  </si>
  <si>
    <t xml:space="preserve">041-c4-18 </t>
  </si>
  <si>
    <t xml:space="preserve">041-c4-19 </t>
  </si>
  <si>
    <t xml:space="preserve">041-c5-1 </t>
  </si>
  <si>
    <t xml:space="preserve">041-c5-2 </t>
  </si>
  <si>
    <t xml:space="preserve">041-c5-3 </t>
  </si>
  <si>
    <t xml:space="preserve">041-cx-2 </t>
  </si>
  <si>
    <t xml:space="preserve">041-c6-6 </t>
  </si>
  <si>
    <t xml:space="preserve">041-c6-9 </t>
  </si>
  <si>
    <t xml:space="preserve">041-c6-10 </t>
  </si>
  <si>
    <t xml:space="preserve">041-c6-11 </t>
  </si>
  <si>
    <t xml:space="preserve">041-c6-12 </t>
  </si>
  <si>
    <t xml:space="preserve">041-c6-13 </t>
  </si>
  <si>
    <t xml:space="preserve">041-c6-14 </t>
  </si>
  <si>
    <t xml:space="preserve">041-c6-15 </t>
  </si>
  <si>
    <t>Mineral</t>
  </si>
  <si>
    <t>at.%</t>
  </si>
  <si>
    <t>wt.%</t>
  </si>
  <si>
    <t>Ag+Cu</t>
  </si>
  <si>
    <t>Pb</t>
  </si>
  <si>
    <t>at%</t>
  </si>
  <si>
    <t>%Cat calc</t>
  </si>
  <si>
    <t>%An calc</t>
  </si>
  <si>
    <t>%Cat ideal</t>
  </si>
  <si>
    <t>%An ideal</t>
  </si>
  <si>
    <t>AgBiS2</t>
  </si>
  <si>
    <t>AgS</t>
  </si>
  <si>
    <t>BiS</t>
  </si>
  <si>
    <t>PbS</t>
  </si>
  <si>
    <t>PbS wt.%</t>
  </si>
  <si>
    <t>BiS wt.%</t>
  </si>
  <si>
    <t>AgS wt.%</t>
  </si>
  <si>
    <t>Total</t>
  </si>
  <si>
    <t>PbS_N</t>
  </si>
  <si>
    <t>AgS_N</t>
  </si>
  <si>
    <t>BiS_N</t>
  </si>
  <si>
    <t>PbS/at.</t>
  </si>
  <si>
    <t>AgS/at</t>
  </si>
  <si>
    <t>BiS/at</t>
  </si>
  <si>
    <t>PbS mol%</t>
  </si>
  <si>
    <t>AgS mol%</t>
  </si>
  <si>
    <t>BiS mol%</t>
  </si>
  <si>
    <t xml:space="preserve">041SDP-c1-1 </t>
  </si>
  <si>
    <t xml:space="preserve">041SDP-c1-2 </t>
  </si>
  <si>
    <t xml:space="preserve">041SDP-c1-3 </t>
  </si>
  <si>
    <t xml:space="preserve">041SDP-c2-1 </t>
  </si>
  <si>
    <t xml:space="preserve">041SDP-c2-2 </t>
  </si>
  <si>
    <t xml:space="preserve">041SDP-c2-3 </t>
  </si>
  <si>
    <t xml:space="preserve">041SDP-c2-4 </t>
  </si>
  <si>
    <t xml:space="preserve">041SDP-c2-6 </t>
  </si>
  <si>
    <t xml:space="preserve">041SDP-c2-7 </t>
  </si>
  <si>
    <t xml:space="preserve">041SDP-c3-1 </t>
  </si>
  <si>
    <t xml:space="preserve">041SDP-c3-2 </t>
  </si>
  <si>
    <t xml:space="preserve">041SDP-c3-3 </t>
  </si>
  <si>
    <t xml:space="preserve">041SDP-c3-4 </t>
  </si>
  <si>
    <t xml:space="preserve">041SDP-c3-5 </t>
  </si>
  <si>
    <t xml:space="preserve">041SDP-c3-6 </t>
  </si>
  <si>
    <t xml:space="preserve">041SDP-c3-7 </t>
  </si>
  <si>
    <t xml:space="preserve">041SDP-c3-8 </t>
  </si>
  <si>
    <t xml:space="preserve">041SDP-c3-9 </t>
  </si>
  <si>
    <t xml:space="preserve">041SDP-c3-10 </t>
  </si>
  <si>
    <t xml:space="preserve">041SDP-c3-11 </t>
  </si>
  <si>
    <t xml:space="preserve">041SDP-c3-12 </t>
  </si>
  <si>
    <t xml:space="preserve">041SDP-c3-13 </t>
  </si>
  <si>
    <t xml:space="preserve">041SDP-c3-14 </t>
  </si>
  <si>
    <t xml:space="preserve">041SDP-c3-15 </t>
  </si>
  <si>
    <t xml:space="preserve">041SDP-c3-16 </t>
  </si>
  <si>
    <t xml:space="preserve">041SDP-c3-17 </t>
  </si>
  <si>
    <t xml:space="preserve">041SDP-c3-18 </t>
  </si>
  <si>
    <t xml:space="preserve">041SDP-c4-1 </t>
  </si>
  <si>
    <t xml:space="preserve">041SDP-c4-2 </t>
  </si>
  <si>
    <t xml:space="preserve">041SDP-c4-3 </t>
  </si>
  <si>
    <t xml:space="preserve">041SDP-c4-4 </t>
  </si>
  <si>
    <t xml:space="preserve">041SDP-c4-5 </t>
  </si>
  <si>
    <t xml:space="preserve">041SDP-c4-6 </t>
  </si>
  <si>
    <t xml:space="preserve">041SDP-c4-7 </t>
  </si>
  <si>
    <t xml:space="preserve">041SDP-c4-8 </t>
  </si>
  <si>
    <t xml:space="preserve">041SDP-c4-9 </t>
  </si>
  <si>
    <t xml:space="preserve">041SDP-c4-13 </t>
  </si>
  <si>
    <t xml:space="preserve">041SDP-c4-15 </t>
  </si>
  <si>
    <t xml:space="preserve">041SDP-c4-19 </t>
  </si>
  <si>
    <t xml:space="preserve">041SDP-c4-21 </t>
  </si>
  <si>
    <t xml:space="preserve">041SDP-c4-22 </t>
  </si>
  <si>
    <t xml:space="preserve">041SDP-c4-23 </t>
  </si>
  <si>
    <t xml:space="preserve">041SDP-c4-24 </t>
  </si>
  <si>
    <t xml:space="preserve">041SDP-c4-25 </t>
  </si>
  <si>
    <t xml:space="preserve">041SDP-c4-26 </t>
  </si>
  <si>
    <t xml:space="preserve">041SDP-c4-27 </t>
  </si>
  <si>
    <t xml:space="preserve">041SDP-c4-28 </t>
  </si>
  <si>
    <t xml:space="preserve">041SDP-c5-1 </t>
  </si>
  <si>
    <t xml:space="preserve">041SDP-c5-2 </t>
  </si>
  <si>
    <t xml:space="preserve">041SDP-c5-3 </t>
  </si>
  <si>
    <t xml:space="preserve">041SDP-c5-4 </t>
  </si>
  <si>
    <t xml:space="preserve">041SDP-c5-5 </t>
  </si>
  <si>
    <t xml:space="preserve">041SDP-c5-6 </t>
  </si>
  <si>
    <t xml:space="preserve">041SDP-c5-7 </t>
  </si>
  <si>
    <t xml:space="preserve">041SDP-c5-8 </t>
  </si>
  <si>
    <t xml:space="preserve">041SDP-c5-10 </t>
  </si>
  <si>
    <t xml:space="preserve">041SDP-c5-11 </t>
  </si>
  <si>
    <t xml:space="preserve">041SDP-c5-12 </t>
  </si>
  <si>
    <t xml:space="preserve">041SDP-c5-13 </t>
  </si>
  <si>
    <t xml:space="preserve">041SDP-c5-14 </t>
  </si>
  <si>
    <t xml:space="preserve">041SDP-c6-3 </t>
  </si>
  <si>
    <t xml:space="preserve">041SDP-c6-4 </t>
  </si>
  <si>
    <t xml:space="preserve">041SDP-c6-5 </t>
  </si>
  <si>
    <t xml:space="preserve">041SDP-c6-6 </t>
  </si>
  <si>
    <t xml:space="preserve">041SDP-c6-7 </t>
  </si>
  <si>
    <t xml:space="preserve">041SDP-c6-8 </t>
  </si>
  <si>
    <t xml:space="preserve">041SDP-c6-9 </t>
  </si>
  <si>
    <t xml:space="preserve">041SDP-c6-10 </t>
  </si>
  <si>
    <t xml:space="preserve">041SDP-c7-2 </t>
  </si>
  <si>
    <t xml:space="preserve">041SDP-c7-3 </t>
  </si>
  <si>
    <t xml:space="preserve">041SDP-c7-4 </t>
  </si>
  <si>
    <t xml:space="preserve">041SDP-c7-5 </t>
  </si>
  <si>
    <t xml:space="preserve">041SDP-c7-7 </t>
  </si>
  <si>
    <t xml:space="preserve">041SDP-c7-8 </t>
  </si>
  <si>
    <t xml:space="preserve">041SDP-c7-9 </t>
  </si>
  <si>
    <t xml:space="preserve">041SDP-c7-10 </t>
  </si>
  <si>
    <t xml:space="preserve">041SDP-c8-1 </t>
  </si>
  <si>
    <t xml:space="preserve">041SDP-c8-2 </t>
  </si>
  <si>
    <t xml:space="preserve">041SDP-c8-3 </t>
  </si>
  <si>
    <t xml:space="preserve">041SDP-c8-4 </t>
  </si>
  <si>
    <t xml:space="preserve">041SDP-c8-5 </t>
  </si>
  <si>
    <t xml:space="preserve">041SDP-c8-6 </t>
  </si>
  <si>
    <t xml:space="preserve">041SDP-c8-7 </t>
  </si>
  <si>
    <t xml:space="preserve">041SDP-c8-8 </t>
  </si>
  <si>
    <t xml:space="preserve">041SDP-c8-10 </t>
  </si>
  <si>
    <t xml:space="preserve">041SDP-c8-11 </t>
  </si>
  <si>
    <t xml:space="preserve">041SDP-c8-12 </t>
  </si>
  <si>
    <t xml:space="preserve">041SDP-c8-14 </t>
  </si>
  <si>
    <t xml:space="preserve">041SDP-c8-15 </t>
  </si>
  <si>
    <t xml:space="preserve">041SDP-c8-17 </t>
  </si>
  <si>
    <t xml:space="preserve">041SDP-c8-18 </t>
  </si>
  <si>
    <t xml:space="preserve">041SDP-c8-19 </t>
  </si>
  <si>
    <t xml:space="preserve">041SDP-c8-20 </t>
  </si>
  <si>
    <t xml:space="preserve">041SDP-c8-21 </t>
  </si>
  <si>
    <t xml:space="preserve">041SDP-c9-1 </t>
  </si>
  <si>
    <t xml:space="preserve">041SDP-c9-3 </t>
  </si>
  <si>
    <t xml:space="preserve">041SDP-c9-4 </t>
  </si>
  <si>
    <t xml:space="preserve">041SDP-c9-5 </t>
  </si>
  <si>
    <t xml:space="preserve">041SDP-c9-6 </t>
  </si>
  <si>
    <t xml:space="preserve">041SDP-c9-7 </t>
  </si>
  <si>
    <t xml:space="preserve">041SDP-c9-8 </t>
  </si>
  <si>
    <t xml:space="preserve">041SDP-c9-9 </t>
  </si>
  <si>
    <t xml:space="preserve">041SDP-c10-1 </t>
  </si>
  <si>
    <t xml:space="preserve">041SDP-c10-2 </t>
  </si>
  <si>
    <t xml:space="preserve">041SDP-c10-3 </t>
  </si>
  <si>
    <t>Sb/Bi</t>
  </si>
  <si>
    <t>Bi/Ag</t>
  </si>
  <si>
    <t>Au/Ag</t>
  </si>
  <si>
    <t>Widmanstätten</t>
  </si>
  <si>
    <t>%Cation (Cat) vs. %anion (An)</t>
  </si>
  <si>
    <t>mol.% PbS, AgS, and BiS</t>
  </si>
  <si>
    <t>a.p.f.u.</t>
  </si>
  <si>
    <t>Bi</t>
  </si>
  <si>
    <t>Ratios</t>
  </si>
  <si>
    <t>Masses</t>
  </si>
  <si>
    <t>Spot</t>
  </si>
  <si>
    <t>Electrum</t>
  </si>
  <si>
    <t>Ratio</t>
  </si>
  <si>
    <t>Galena (ss)</t>
  </si>
  <si>
    <t>Matildite (ss)</t>
  </si>
  <si>
    <t>Element/X-ray</t>
  </si>
  <si>
    <t>Standard</t>
  </si>
  <si>
    <t>Composition</t>
  </si>
  <si>
    <t>Arsenopyrite</t>
  </si>
  <si>
    <t>Chalcopyrite</t>
  </si>
  <si>
    <t>Cu (34.44 wt.%), Fe (30.45 wt.%), S (34.93 wt.%), Si (0.21 wt.%)</t>
  </si>
  <si>
    <t>S/Kα</t>
  </si>
  <si>
    <t>Te/Lα</t>
  </si>
  <si>
    <t>Ag/Lα</t>
  </si>
  <si>
    <t>Cu/Kα</t>
  </si>
  <si>
    <t>Au</t>
  </si>
  <si>
    <t>Au/Lα</t>
  </si>
  <si>
    <t>Bi/Mα</t>
  </si>
  <si>
    <t>In (49.22 wt.%), Se (50.78 wt.%)</t>
  </si>
  <si>
    <t>Sb/Lα</t>
  </si>
  <si>
    <t>Sb</t>
  </si>
  <si>
    <t>Sb (100 wt.%)</t>
  </si>
  <si>
    <t>Pb/Mα</t>
  </si>
  <si>
    <t>Se/Lα</t>
  </si>
  <si>
    <t>As/Lβ</t>
  </si>
  <si>
    <t>Te</t>
  </si>
  <si>
    <t>Te (100 wt.%)</t>
  </si>
  <si>
    <t>Bi (100 wt.%)</t>
  </si>
  <si>
    <t>Au (100 wt.%)</t>
  </si>
  <si>
    <t>Pb (86.6 wt.%), S (13.4 wt.%)</t>
  </si>
  <si>
    <t>Ag (87.06 wt.%), S (12.94 wt.%)</t>
  </si>
  <si>
    <t>Fe (34.00 wt.%), S (19.00 wt. %), As (47.00 wt. %)</t>
  </si>
  <si>
    <t>Crystal</t>
  </si>
  <si>
    <t>PETJ</t>
  </si>
  <si>
    <t>TAP</t>
  </si>
  <si>
    <t>PETL</t>
  </si>
  <si>
    <t>LIFH</t>
  </si>
  <si>
    <r>
      <t>In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>Se</t>
    </r>
  </si>
  <si>
    <r>
      <t>Ag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>S</t>
    </r>
  </si>
  <si>
    <r>
      <rPr>
        <vertAlign val="super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Programa de Posgrado en Ciencias de la Tierra, Universidad Nacional Autónoma de México. Ciudad Universitaria, 04510 Coyoacán, CDMX, Mexico</t>
    </r>
  </si>
  <si>
    <r>
      <rPr>
        <vertAlign val="superscript"/>
        <sz val="11"/>
        <color theme="1"/>
        <rFont val="Times New Roman"/>
        <family val="1"/>
      </rPr>
      <t>4</t>
    </r>
    <r>
      <rPr>
        <sz val="11"/>
        <color theme="1"/>
        <rFont val="Times New Roman"/>
        <family val="1"/>
      </rPr>
      <t>Departament de Mineralogia, Petrologia i Geologia Aplicada, Facultat de Ciències de la Terra, Universitat de Barcelona, Martí i Franquès s/n, 08028 Barcelona, Spain</t>
    </r>
  </si>
  <si>
    <t>*nacanoh@comunidad.unam.mx</t>
  </si>
  <si>
    <r>
      <t xml:space="preserve">Néstor Cano </t>
    </r>
    <r>
      <rPr>
        <vertAlign val="superscript"/>
        <sz val="11"/>
        <color theme="1"/>
        <rFont val="Times New Roman"/>
        <family val="1"/>
      </rPr>
      <t>1,</t>
    </r>
    <r>
      <rPr>
        <sz val="11"/>
        <color theme="1"/>
        <rFont val="Times New Roman"/>
        <family val="1"/>
      </rPr>
      <t xml:space="preserve">*, José María González-Jiménez 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, Antoni Camprubí 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, Joaquín A. Proenza </t>
    </r>
    <r>
      <rPr>
        <vertAlign val="superscript"/>
        <sz val="11"/>
        <color theme="1"/>
        <rFont val="Times New Roman"/>
        <family val="1"/>
      </rPr>
      <t>4</t>
    </r>
  </si>
  <si>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Instituto de Geología, Universidad Nacional Autónoma de México. Ciudad Universitaria, 04510 Coyoacán, CDMX, Mexico</t>
    </r>
  </si>
  <si>
    <r>
      <t xml:space="preserve">Supplementary Table S1. </t>
    </r>
    <r>
      <rPr>
        <sz val="11"/>
        <rFont val="Times New Roman"/>
        <family val="1"/>
      </rPr>
      <t>EPMA standards and results</t>
    </r>
    <r>
      <rPr>
        <b/>
        <sz val="11"/>
        <rFont val="Times New Roman"/>
        <family val="1"/>
      </rPr>
      <t>.</t>
    </r>
  </si>
  <si>
    <t>Ternary diagram (Fig. 4a)</t>
  </si>
  <si>
    <t>Galena</t>
  </si>
  <si>
    <t>Macro-to-nanoscale investigation unlocks gold and silver enrichment by lead-bismuth metallic melts in the Switchback epithermal deposit, southern Mexico</t>
  </si>
  <si>
    <t>Charge balance</t>
  </si>
  <si>
    <t>N</t>
  </si>
  <si>
    <t>x</t>
  </si>
  <si>
    <t>L%</t>
  </si>
  <si>
    <t>Ag</t>
  </si>
  <si>
    <t>Normalized a.p.f.u.</t>
  </si>
  <si>
    <t>Parameters for lillianite homologues*</t>
  </si>
  <si>
    <t>*As in Buzatu, A., Damian, G., Dill, H.G., Buzgar, N., and Apopei, A.I. (2015) Mineralogy and geochemistry of sulfosalts from Baia Sprie ore deposit (Romania) - New bismuth minerals occurrence. Ore Geology Reviews, 65, 132–147. https://doi.org/10.1016/j.oregeorev.2014.09.016</t>
  </si>
  <si>
    <t>Molecular masses</t>
  </si>
  <si>
    <t xml:space="preserve">Te    </t>
  </si>
  <si>
    <t xml:space="preserve">Sb    </t>
  </si>
  <si>
    <t xml:space="preserve">Bi    </t>
  </si>
  <si>
    <t xml:space="preserve">Se    </t>
  </si>
  <si>
    <t xml:space="preserve">S     </t>
  </si>
  <si>
    <t xml:space="preserve">Pb    </t>
  </si>
  <si>
    <t xml:space="preserve">Ag    </t>
  </si>
  <si>
    <t xml:space="preserve">Cu    </t>
  </si>
  <si>
    <t xml:space="preserve">Au    </t>
  </si>
  <si>
    <t xml:space="preserve">As    </t>
  </si>
  <si>
    <r>
      <rPr>
        <vertAlign val="superscript"/>
        <sz val="11"/>
        <color theme="1"/>
        <rFont val="Times New Roman"/>
        <family val="1"/>
      </rPr>
      <t>5</t>
    </r>
    <r>
      <rPr>
        <sz val="11"/>
        <color theme="1"/>
        <rFont val="Times New Roman"/>
        <family val="1"/>
      </rPr>
      <t>Instituto de Geociencias, Universidad Nacional Autónoma de México. Blvd. Juriquilla 3001, 76230 Juriquilla, Qro., Mexico</t>
    </r>
  </si>
  <si>
    <t>Average DL (ppm)</t>
  </si>
  <si>
    <t>Average S.D. (%)</t>
  </si>
  <si>
    <t>Pb-Bi sulfosalts</t>
  </si>
  <si>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Instituto Andaluz de Ciencias de la Tierra (IACT), Consejo Superior de Investigaciones Científicas (CSIC), Avda. de las Palmeras 4, 18100 Armilla, Granada, Spain</t>
    </r>
  </si>
  <si>
    <t xml:space="preserve">American Mineralogist: April 2025 Online Materials AM-25-49388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</si>
</sst>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vertAlign val="subscript"/>
      <sz val="11"/>
      <color rgb="FF000000"/>
      <name val="Times New Roman"/>
      <family val="1"/>
    </font>
    <font>
      <b/>
      <sz val="12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</fonts>
  <fills count="4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20" borderId="13" applyNumberFormat="0" applyAlignment="0" applyProtection="0"/>
    <xf numFmtId="0" fontId="4" fillId="21" borderId="14" applyNumberFormat="0" applyAlignment="0" applyProtection="0"/>
    <xf numFmtId="0" fontId="5" fillId="0" borderId="15" applyNumberFormat="0" applyFill="0" applyAlignment="0" applyProtection="0"/>
    <xf numFmtId="0" fontId="6" fillId="0" borderId="0" applyNumberFormat="0" applyFill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7" fillId="28" borderId="13" applyNumberFormat="0" applyAlignment="0" applyProtection="0"/>
    <xf numFmtId="0" fontId="8" fillId="29" borderId="0" applyNumberFormat="0" applyBorder="0" applyAlignment="0" applyProtection="0"/>
    <xf numFmtId="0" fontId="9" fillId="30" borderId="0" applyNumberFormat="0" applyBorder="0" applyAlignment="0" applyProtection="0"/>
    <xf numFmtId="0" fontId="1" fillId="31" borderId="16" applyNumberFormat="0" applyFont="0" applyAlignment="0" applyProtection="0"/>
    <xf numFmtId="0" fontId="10" fillId="20" borderId="17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8" applyNumberFormat="0" applyFill="0" applyAlignment="0" applyProtection="0"/>
    <xf numFmtId="0" fontId="6" fillId="0" borderId="19" applyNumberFormat="0" applyFill="0" applyAlignment="0" applyProtection="0"/>
    <xf numFmtId="0" fontId="15" fillId="0" borderId="20" applyNumberFormat="0" applyFill="0" applyAlignment="0" applyProtection="0"/>
    <xf numFmtId="0" fontId="22" fillId="0" borderId="0" applyNumberFormat="0" applyFill="0" applyBorder="0" applyAlignment="0" applyProtection="0"/>
  </cellStyleXfs>
  <cellXfs count="231">
    <xf numFmtId="0" fontId="0" fillId="0" borderId="0" xfId="0"/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7" fillId="0" borderId="0" xfId="0" applyFont="1"/>
    <xf numFmtId="0" fontId="23" fillId="0" borderId="0" xfId="40" applyFont="1" applyAlignment="1">
      <alignment horizontal="left" vertical="center"/>
    </xf>
    <xf numFmtId="0" fontId="24" fillId="0" borderId="0" xfId="40" applyFont="1" applyAlignment="1">
      <alignment horizontal="left" vertical="center"/>
    </xf>
    <xf numFmtId="0" fontId="26" fillId="0" borderId="1" xfId="0" applyFont="1" applyBorder="1"/>
    <xf numFmtId="0" fontId="26" fillId="0" borderId="2" xfId="0" applyFont="1" applyBorder="1"/>
    <xf numFmtId="0" fontId="26" fillId="0" borderId="10" xfId="0" applyFont="1" applyBorder="1"/>
    <xf numFmtId="0" fontId="26" fillId="32" borderId="1" xfId="0" applyFont="1" applyFill="1" applyBorder="1"/>
    <xf numFmtId="0" fontId="26" fillId="32" borderId="2" xfId="0" applyFont="1" applyFill="1" applyBorder="1"/>
    <xf numFmtId="0" fontId="26" fillId="32" borderId="10" xfId="0" applyFont="1" applyFill="1" applyBorder="1"/>
    <xf numFmtId="0" fontId="26" fillId="33" borderId="1" xfId="0" applyFont="1" applyFill="1" applyBorder="1"/>
    <xf numFmtId="0" fontId="26" fillId="33" borderId="10" xfId="0" applyFont="1" applyFill="1" applyBorder="1"/>
    <xf numFmtId="0" fontId="26" fillId="37" borderId="21" xfId="0" applyFont="1" applyFill="1" applyBorder="1"/>
    <xf numFmtId="0" fontId="26" fillId="0" borderId="0" xfId="0" applyFont="1"/>
    <xf numFmtId="0" fontId="26" fillId="0" borderId="3" xfId="0" applyFont="1" applyBorder="1"/>
    <xf numFmtId="0" fontId="26" fillId="0" borderId="11" xfId="0" applyFont="1" applyBorder="1"/>
    <xf numFmtId="0" fontId="26" fillId="32" borderId="3" xfId="0" applyFont="1" applyFill="1" applyBorder="1"/>
    <xf numFmtId="0" fontId="26" fillId="32" borderId="0" xfId="0" applyFont="1" applyFill="1"/>
    <xf numFmtId="0" fontId="26" fillId="32" borderId="11" xfId="0" applyFont="1" applyFill="1" applyBorder="1"/>
    <xf numFmtId="0" fontId="26" fillId="33" borderId="3" xfId="0" applyFont="1" applyFill="1" applyBorder="1"/>
    <xf numFmtId="0" fontId="26" fillId="33" borderId="11" xfId="0" applyFont="1" applyFill="1" applyBorder="1"/>
    <xf numFmtId="0" fontId="26" fillId="37" borderId="22" xfId="0" applyFont="1" applyFill="1" applyBorder="1"/>
    <xf numFmtId="0" fontId="17" fillId="0" borderId="11" xfId="0" applyFont="1" applyBorder="1"/>
    <xf numFmtId="0" fontId="17" fillId="0" borderId="3" xfId="0" applyFont="1" applyBorder="1"/>
    <xf numFmtId="2" fontId="17" fillId="32" borderId="3" xfId="0" applyNumberFormat="1" applyFont="1" applyFill="1" applyBorder="1"/>
    <xf numFmtId="2" fontId="17" fillId="32" borderId="0" xfId="0" applyNumberFormat="1" applyFont="1" applyFill="1"/>
    <xf numFmtId="2" fontId="17" fillId="32" borderId="11" xfId="0" applyNumberFormat="1" applyFont="1" applyFill="1" applyBorder="1"/>
    <xf numFmtId="2" fontId="17" fillId="33" borderId="3" xfId="0" applyNumberFormat="1" applyFont="1" applyFill="1" applyBorder="1"/>
    <xf numFmtId="2" fontId="17" fillId="33" borderId="11" xfId="0" applyNumberFormat="1" applyFont="1" applyFill="1" applyBorder="1"/>
    <xf numFmtId="2" fontId="17" fillId="37" borderId="22" xfId="0" applyNumberFormat="1" applyFont="1" applyFill="1" applyBorder="1"/>
    <xf numFmtId="0" fontId="26" fillId="0" borderId="4" xfId="0" applyFont="1" applyBorder="1"/>
    <xf numFmtId="0" fontId="17" fillId="0" borderId="12" xfId="0" applyFont="1" applyBorder="1"/>
    <xf numFmtId="2" fontId="17" fillId="0" borderId="0" xfId="0" applyNumberFormat="1" applyFont="1"/>
    <xf numFmtId="0" fontId="17" fillId="32" borderId="3" xfId="0" applyFont="1" applyFill="1" applyBorder="1"/>
    <xf numFmtId="0" fontId="17" fillId="32" borderId="0" xfId="0" applyFont="1" applyFill="1"/>
    <xf numFmtId="0" fontId="17" fillId="32" borderId="11" xfId="0" applyFont="1" applyFill="1" applyBorder="1"/>
    <xf numFmtId="0" fontId="17" fillId="0" borderId="4" xfId="0" applyFont="1" applyBorder="1"/>
    <xf numFmtId="0" fontId="17" fillId="0" borderId="5" xfId="0" applyFont="1" applyBorder="1"/>
    <xf numFmtId="2" fontId="17" fillId="33" borderId="4" xfId="0" applyNumberFormat="1" applyFont="1" applyFill="1" applyBorder="1"/>
    <xf numFmtId="2" fontId="17" fillId="33" borderId="12" xfId="0" applyNumberFormat="1" applyFont="1" applyFill="1" applyBorder="1"/>
    <xf numFmtId="2" fontId="26" fillId="32" borderId="2" xfId="0" applyNumberFormat="1" applyFont="1" applyFill="1" applyBorder="1"/>
    <xf numFmtId="0" fontId="26" fillId="33" borderId="2" xfId="0" applyFont="1" applyFill="1" applyBorder="1"/>
    <xf numFmtId="2" fontId="26" fillId="33" borderId="2" xfId="0" applyNumberFormat="1" applyFont="1" applyFill="1" applyBorder="1"/>
    <xf numFmtId="0" fontId="26" fillId="40" borderId="1" xfId="0" applyFont="1" applyFill="1" applyBorder="1"/>
    <xf numFmtId="0" fontId="26" fillId="40" borderId="2" xfId="0" applyFont="1" applyFill="1" applyBorder="1"/>
    <xf numFmtId="0" fontId="26" fillId="40" borderId="10" xfId="0" applyFont="1" applyFill="1" applyBorder="1"/>
    <xf numFmtId="0" fontId="26" fillId="36" borderId="1" xfId="0" applyFont="1" applyFill="1" applyBorder="1"/>
    <xf numFmtId="0" fontId="26" fillId="36" borderId="2" xfId="0" applyFont="1" applyFill="1" applyBorder="1"/>
    <xf numFmtId="0" fontId="26" fillId="36" borderId="10" xfId="0" applyFont="1" applyFill="1" applyBorder="1"/>
    <xf numFmtId="0" fontId="26" fillId="38" borderId="1" xfId="0" applyFont="1" applyFill="1" applyBorder="1"/>
    <xf numFmtId="0" fontId="26" fillId="38" borderId="2" xfId="0" applyFont="1" applyFill="1" applyBorder="1"/>
    <xf numFmtId="2" fontId="26" fillId="38" borderId="2" xfId="0" applyNumberFormat="1" applyFont="1" applyFill="1" applyBorder="1"/>
    <xf numFmtId="0" fontId="26" fillId="35" borderId="1" xfId="0" applyFont="1" applyFill="1" applyBorder="1"/>
    <xf numFmtId="0" fontId="26" fillId="35" borderId="2" xfId="0" applyFont="1" applyFill="1" applyBorder="1"/>
    <xf numFmtId="0" fontId="26" fillId="42" borderId="1" xfId="0" applyFont="1" applyFill="1" applyBorder="1"/>
    <xf numFmtId="0" fontId="26" fillId="42" borderId="2" xfId="0" applyFont="1" applyFill="1" applyBorder="1"/>
    <xf numFmtId="0" fontId="26" fillId="42" borderId="10" xfId="0" applyFont="1" applyFill="1" applyBorder="1"/>
    <xf numFmtId="0" fontId="26" fillId="41" borderId="1" xfId="0" applyFont="1" applyFill="1" applyBorder="1"/>
    <xf numFmtId="0" fontId="26" fillId="41" borderId="2" xfId="0" applyFont="1" applyFill="1" applyBorder="1"/>
    <xf numFmtId="0" fontId="26" fillId="41" borderId="10" xfId="0" applyFont="1" applyFill="1" applyBorder="1"/>
    <xf numFmtId="0" fontId="26" fillId="34" borderId="2" xfId="0" applyFont="1" applyFill="1" applyBorder="1"/>
    <xf numFmtId="0" fontId="26" fillId="34" borderId="10" xfId="0" applyFont="1" applyFill="1" applyBorder="1"/>
    <xf numFmtId="0" fontId="26" fillId="39" borderId="1" xfId="0" applyFont="1" applyFill="1" applyBorder="1"/>
    <xf numFmtId="0" fontId="26" fillId="39" borderId="10" xfId="0" applyFont="1" applyFill="1" applyBorder="1"/>
    <xf numFmtId="0" fontId="17" fillId="0" borderId="1" xfId="0" applyFont="1" applyBorder="1"/>
    <xf numFmtId="0" fontId="17" fillId="0" borderId="2" xfId="0" applyFont="1" applyBorder="1"/>
    <xf numFmtId="2" fontId="17" fillId="32" borderId="1" xfId="0" applyNumberFormat="1" applyFont="1" applyFill="1" applyBorder="1"/>
    <xf numFmtId="2" fontId="17" fillId="32" borderId="2" xfId="0" applyNumberFormat="1" applyFont="1" applyFill="1" applyBorder="1"/>
    <xf numFmtId="2" fontId="17" fillId="32" borderId="10" xfId="0" applyNumberFormat="1" applyFont="1" applyFill="1" applyBorder="1"/>
    <xf numFmtId="2" fontId="17" fillId="33" borderId="1" xfId="0" applyNumberFormat="1" applyFont="1" applyFill="1" applyBorder="1"/>
    <xf numFmtId="2" fontId="17" fillId="33" borderId="2" xfId="0" applyNumberFormat="1" applyFont="1" applyFill="1" applyBorder="1"/>
    <xf numFmtId="2" fontId="17" fillId="33" borderId="10" xfId="0" applyNumberFormat="1" applyFont="1" applyFill="1" applyBorder="1"/>
    <xf numFmtId="2" fontId="17" fillId="40" borderId="2" xfId="0" applyNumberFormat="1" applyFont="1" applyFill="1" applyBorder="1"/>
    <xf numFmtId="2" fontId="17" fillId="40" borderId="10" xfId="0" applyNumberFormat="1" applyFont="1" applyFill="1" applyBorder="1"/>
    <xf numFmtId="164" fontId="17" fillId="36" borderId="1" xfId="0" applyNumberFormat="1" applyFont="1" applyFill="1" applyBorder="1"/>
    <xf numFmtId="164" fontId="17" fillId="36" borderId="2" xfId="0" applyNumberFormat="1" applyFont="1" applyFill="1" applyBorder="1"/>
    <xf numFmtId="164" fontId="17" fillId="36" borderId="10" xfId="0" applyNumberFormat="1" applyFont="1" applyFill="1" applyBorder="1"/>
    <xf numFmtId="2" fontId="17" fillId="38" borderId="1" xfId="0" applyNumberFormat="1" applyFont="1" applyFill="1" applyBorder="1"/>
    <xf numFmtId="2" fontId="17" fillId="38" borderId="2" xfId="0" applyNumberFormat="1" applyFont="1" applyFill="1" applyBorder="1"/>
    <xf numFmtId="2" fontId="17" fillId="38" borderId="8" xfId="0" applyNumberFormat="1" applyFont="1" applyFill="1" applyBorder="1"/>
    <xf numFmtId="164" fontId="17" fillId="35" borderId="1" xfId="0" applyNumberFormat="1" applyFont="1" applyFill="1" applyBorder="1"/>
    <xf numFmtId="164" fontId="17" fillId="35" borderId="2" xfId="0" applyNumberFormat="1" applyFont="1" applyFill="1" applyBorder="1"/>
    <xf numFmtId="164" fontId="17" fillId="42" borderId="1" xfId="0" applyNumberFormat="1" applyFont="1" applyFill="1" applyBorder="1"/>
    <xf numFmtId="164" fontId="17" fillId="42" borderId="2" xfId="0" applyNumberFormat="1" applyFont="1" applyFill="1" applyBorder="1"/>
    <xf numFmtId="164" fontId="17" fillId="42" borderId="10" xfId="0" applyNumberFormat="1" applyFont="1" applyFill="1" applyBorder="1"/>
    <xf numFmtId="2" fontId="17" fillId="41" borderId="1" xfId="0" applyNumberFormat="1" applyFont="1" applyFill="1" applyBorder="1"/>
    <xf numFmtId="2" fontId="17" fillId="41" borderId="2" xfId="0" applyNumberFormat="1" applyFont="1" applyFill="1" applyBorder="1"/>
    <xf numFmtId="2" fontId="17" fillId="41" borderId="10" xfId="0" applyNumberFormat="1" applyFont="1" applyFill="1" applyBorder="1"/>
    <xf numFmtId="164" fontId="17" fillId="34" borderId="1" xfId="0" applyNumberFormat="1" applyFont="1" applyFill="1" applyBorder="1"/>
    <xf numFmtId="164" fontId="17" fillId="34" borderId="2" xfId="0" applyNumberFormat="1" applyFont="1" applyFill="1" applyBorder="1"/>
    <xf numFmtId="164" fontId="17" fillId="34" borderId="10" xfId="0" applyNumberFormat="1" applyFont="1" applyFill="1" applyBorder="1"/>
    <xf numFmtId="164" fontId="17" fillId="39" borderId="1" xfId="0" applyNumberFormat="1" applyFont="1" applyFill="1" applyBorder="1"/>
    <xf numFmtId="164" fontId="17" fillId="39" borderId="10" xfId="0" applyNumberFormat="1" applyFont="1" applyFill="1" applyBorder="1"/>
    <xf numFmtId="164" fontId="17" fillId="0" borderId="0" xfId="0" applyNumberFormat="1" applyFont="1"/>
    <xf numFmtId="2" fontId="17" fillId="33" borderId="0" xfId="0" applyNumberFormat="1" applyFont="1" applyFill="1"/>
    <xf numFmtId="2" fontId="17" fillId="40" borderId="0" xfId="0" applyNumberFormat="1" applyFont="1" applyFill="1"/>
    <xf numFmtId="2" fontId="17" fillId="40" borderId="11" xfId="0" applyNumberFormat="1" applyFont="1" applyFill="1" applyBorder="1"/>
    <xf numFmtId="164" fontId="17" fillId="36" borderId="3" xfId="0" applyNumberFormat="1" applyFont="1" applyFill="1" applyBorder="1"/>
    <xf numFmtId="164" fontId="17" fillId="36" borderId="0" xfId="0" applyNumberFormat="1" applyFont="1" applyFill="1"/>
    <xf numFmtId="164" fontId="17" fillId="36" borderId="11" xfId="0" applyNumberFormat="1" applyFont="1" applyFill="1" applyBorder="1"/>
    <xf numFmtId="2" fontId="17" fillId="38" borderId="3" xfId="0" applyNumberFormat="1" applyFont="1" applyFill="1" applyBorder="1"/>
    <xf numFmtId="2" fontId="17" fillId="38" borderId="0" xfId="0" applyNumberFormat="1" applyFont="1" applyFill="1"/>
    <xf numFmtId="2" fontId="17" fillId="38" borderId="6" xfId="0" applyNumberFormat="1" applyFont="1" applyFill="1" applyBorder="1"/>
    <xf numFmtId="164" fontId="17" fillId="35" borderId="3" xfId="0" applyNumberFormat="1" applyFont="1" applyFill="1" applyBorder="1"/>
    <xf numFmtId="164" fontId="17" fillId="35" borderId="0" xfId="0" applyNumberFormat="1" applyFont="1" applyFill="1"/>
    <xf numFmtId="164" fontId="17" fillId="42" borderId="3" xfId="0" applyNumberFormat="1" applyFont="1" applyFill="1" applyBorder="1"/>
    <xf numFmtId="164" fontId="17" fillId="42" borderId="0" xfId="0" applyNumberFormat="1" applyFont="1" applyFill="1"/>
    <xf numFmtId="164" fontId="17" fillId="42" borderId="11" xfId="0" applyNumberFormat="1" applyFont="1" applyFill="1" applyBorder="1"/>
    <xf numFmtId="2" fontId="17" fillId="41" borderId="3" xfId="0" applyNumberFormat="1" applyFont="1" applyFill="1" applyBorder="1"/>
    <xf numFmtId="2" fontId="17" fillId="41" borderId="0" xfId="0" applyNumberFormat="1" applyFont="1" applyFill="1"/>
    <xf numFmtId="2" fontId="17" fillId="41" borderId="11" xfId="0" applyNumberFormat="1" applyFont="1" applyFill="1" applyBorder="1"/>
    <xf numFmtId="164" fontId="17" fillId="34" borderId="3" xfId="0" applyNumberFormat="1" applyFont="1" applyFill="1" applyBorder="1"/>
    <xf numFmtId="164" fontId="17" fillId="34" borderId="0" xfId="0" applyNumberFormat="1" applyFont="1" applyFill="1"/>
    <xf numFmtId="164" fontId="17" fillId="34" borderId="11" xfId="0" applyNumberFormat="1" applyFont="1" applyFill="1" applyBorder="1"/>
    <xf numFmtId="164" fontId="17" fillId="39" borderId="3" xfId="0" applyNumberFormat="1" applyFont="1" applyFill="1" applyBorder="1"/>
    <xf numFmtId="164" fontId="17" fillId="39" borderId="11" xfId="0" applyNumberFormat="1" applyFont="1" applyFill="1" applyBorder="1"/>
    <xf numFmtId="2" fontId="17" fillId="32" borderId="12" xfId="0" applyNumberFormat="1" applyFont="1" applyFill="1" applyBorder="1"/>
    <xf numFmtId="2" fontId="17" fillId="33" borderId="5" xfId="0" applyNumberFormat="1" applyFont="1" applyFill="1" applyBorder="1"/>
    <xf numFmtId="2" fontId="17" fillId="40" borderId="5" xfId="0" applyNumberFormat="1" applyFont="1" applyFill="1" applyBorder="1"/>
    <xf numFmtId="2" fontId="17" fillId="40" borderId="12" xfId="0" applyNumberFormat="1" applyFont="1" applyFill="1" applyBorder="1"/>
    <xf numFmtId="164" fontId="17" fillId="36" borderId="4" xfId="0" applyNumberFormat="1" applyFont="1" applyFill="1" applyBorder="1"/>
    <xf numFmtId="164" fontId="17" fillId="36" borderId="5" xfId="0" applyNumberFormat="1" applyFont="1" applyFill="1" applyBorder="1"/>
    <xf numFmtId="164" fontId="17" fillId="36" borderId="12" xfId="0" applyNumberFormat="1" applyFont="1" applyFill="1" applyBorder="1"/>
    <xf numFmtId="2" fontId="17" fillId="38" borderId="4" xfId="0" applyNumberFormat="1" applyFont="1" applyFill="1" applyBorder="1"/>
    <xf numFmtId="2" fontId="17" fillId="38" borderId="5" xfId="0" applyNumberFormat="1" applyFont="1" applyFill="1" applyBorder="1"/>
    <xf numFmtId="2" fontId="17" fillId="38" borderId="9" xfId="0" applyNumberFormat="1" applyFont="1" applyFill="1" applyBorder="1"/>
    <xf numFmtId="164" fontId="17" fillId="35" borderId="4" xfId="0" applyNumberFormat="1" applyFont="1" applyFill="1" applyBorder="1"/>
    <xf numFmtId="164" fontId="17" fillId="35" borderId="5" xfId="0" applyNumberFormat="1" applyFont="1" applyFill="1" applyBorder="1"/>
    <xf numFmtId="164" fontId="17" fillId="42" borderId="4" xfId="0" applyNumberFormat="1" applyFont="1" applyFill="1" applyBorder="1"/>
    <xf numFmtId="164" fontId="17" fillId="42" borderId="5" xfId="0" applyNumberFormat="1" applyFont="1" applyFill="1" applyBorder="1"/>
    <xf numFmtId="164" fontId="17" fillId="42" borderId="12" xfId="0" applyNumberFormat="1" applyFont="1" applyFill="1" applyBorder="1"/>
    <xf numFmtId="2" fontId="17" fillId="41" borderId="4" xfId="0" applyNumberFormat="1" applyFont="1" applyFill="1" applyBorder="1"/>
    <xf numFmtId="2" fontId="17" fillId="41" borderId="5" xfId="0" applyNumberFormat="1" applyFont="1" applyFill="1" applyBorder="1"/>
    <xf numFmtId="2" fontId="17" fillId="41" borderId="12" xfId="0" applyNumberFormat="1" applyFont="1" applyFill="1" applyBorder="1"/>
    <xf numFmtId="164" fontId="17" fillId="34" borderId="4" xfId="0" applyNumberFormat="1" applyFont="1" applyFill="1" applyBorder="1"/>
    <xf numFmtId="164" fontId="17" fillId="34" borderId="5" xfId="0" applyNumberFormat="1" applyFont="1" applyFill="1" applyBorder="1"/>
    <xf numFmtId="164" fontId="17" fillId="34" borderId="12" xfId="0" applyNumberFormat="1" applyFont="1" applyFill="1" applyBorder="1"/>
    <xf numFmtId="164" fontId="17" fillId="39" borderId="4" xfId="0" applyNumberFormat="1" applyFont="1" applyFill="1" applyBorder="1"/>
    <xf numFmtId="164" fontId="17" fillId="39" borderId="12" xfId="0" applyNumberFormat="1" applyFont="1" applyFill="1" applyBorder="1"/>
    <xf numFmtId="0" fontId="27" fillId="0" borderId="0" xfId="0" applyFont="1"/>
    <xf numFmtId="164" fontId="17" fillId="41" borderId="3" xfId="0" applyNumberFormat="1" applyFont="1" applyFill="1" applyBorder="1"/>
    <xf numFmtId="164" fontId="17" fillId="41" borderId="11" xfId="0" applyNumberFormat="1" applyFont="1" applyFill="1" applyBorder="1"/>
    <xf numFmtId="0" fontId="17" fillId="0" borderId="6" xfId="0" applyFont="1" applyBorder="1"/>
    <xf numFmtId="0" fontId="17" fillId="0" borderId="7" xfId="0" applyFont="1" applyBorder="1"/>
    <xf numFmtId="0" fontId="26" fillId="0" borderId="0" xfId="0" applyFont="1" applyAlignment="1">
      <alignment horizontal="center"/>
    </xf>
    <xf numFmtId="0" fontId="26" fillId="32" borderId="3" xfId="0" applyFont="1" applyFill="1" applyBorder="1" applyAlignment="1">
      <alignment horizontal="center"/>
    </xf>
    <xf numFmtId="0" fontId="26" fillId="32" borderId="0" xfId="0" applyFont="1" applyFill="1" applyAlignment="1">
      <alignment horizontal="center"/>
    </xf>
    <xf numFmtId="0" fontId="26" fillId="32" borderId="11" xfId="0" applyFont="1" applyFill="1" applyBorder="1" applyAlignment="1">
      <alignment horizontal="center"/>
    </xf>
    <xf numFmtId="0" fontId="26" fillId="33" borderId="3" xfId="0" applyFont="1" applyFill="1" applyBorder="1" applyAlignment="1">
      <alignment horizontal="center"/>
    </xf>
    <xf numFmtId="0" fontId="26" fillId="33" borderId="0" xfId="0" applyFont="1" applyFill="1" applyAlignment="1">
      <alignment horizontal="center"/>
    </xf>
    <xf numFmtId="0" fontId="26" fillId="33" borderId="11" xfId="0" applyFont="1" applyFill="1" applyBorder="1" applyAlignment="1">
      <alignment horizontal="center"/>
    </xf>
    <xf numFmtId="0" fontId="26" fillId="40" borderId="3" xfId="0" applyFont="1" applyFill="1" applyBorder="1" applyAlignment="1">
      <alignment horizontal="center"/>
    </xf>
    <xf numFmtId="0" fontId="26" fillId="40" borderId="0" xfId="0" applyFont="1" applyFill="1" applyAlignment="1">
      <alignment horizontal="center"/>
    </xf>
    <xf numFmtId="0" fontId="26" fillId="40" borderId="11" xfId="0" applyFont="1" applyFill="1" applyBorder="1" applyAlignment="1">
      <alignment horizontal="center"/>
    </xf>
    <xf numFmtId="0" fontId="26" fillId="36" borderId="3" xfId="0" applyFont="1" applyFill="1" applyBorder="1" applyAlignment="1">
      <alignment horizontal="center"/>
    </xf>
    <xf numFmtId="0" fontId="26" fillId="36" borderId="0" xfId="0" applyFont="1" applyFill="1" applyAlignment="1">
      <alignment horizontal="center"/>
    </xf>
    <xf numFmtId="0" fontId="26" fillId="36" borderId="11" xfId="0" applyFont="1" applyFill="1" applyBorder="1" applyAlignment="1">
      <alignment horizontal="center"/>
    </xf>
    <xf numFmtId="0" fontId="26" fillId="38" borderId="3" xfId="0" applyFont="1" applyFill="1" applyBorder="1" applyAlignment="1">
      <alignment horizontal="center"/>
    </xf>
    <xf numFmtId="0" fontId="26" fillId="38" borderId="0" xfId="0" applyFont="1" applyFill="1" applyAlignment="1">
      <alignment horizontal="center"/>
    </xf>
    <xf numFmtId="0" fontId="26" fillId="38" borderId="6" xfId="0" applyFont="1" applyFill="1" applyBorder="1" applyAlignment="1">
      <alignment horizontal="center"/>
    </xf>
    <xf numFmtId="0" fontId="26" fillId="35" borderId="3" xfId="0" applyFont="1" applyFill="1" applyBorder="1" applyAlignment="1">
      <alignment horizontal="center"/>
    </xf>
    <xf numFmtId="0" fontId="26" fillId="35" borderId="0" xfId="0" applyFont="1" applyFill="1" applyAlignment="1">
      <alignment horizontal="center"/>
    </xf>
    <xf numFmtId="0" fontId="26" fillId="42" borderId="3" xfId="0" applyFont="1" applyFill="1" applyBorder="1" applyAlignment="1">
      <alignment horizontal="center"/>
    </xf>
    <xf numFmtId="0" fontId="26" fillId="42" borderId="0" xfId="0" applyFont="1" applyFill="1" applyAlignment="1">
      <alignment horizontal="center"/>
    </xf>
    <xf numFmtId="0" fontId="26" fillId="42" borderId="11" xfId="0" applyFont="1" applyFill="1" applyBorder="1" applyAlignment="1">
      <alignment horizontal="center"/>
    </xf>
    <xf numFmtId="0" fontId="26" fillId="41" borderId="4" xfId="0" applyFont="1" applyFill="1" applyBorder="1" applyAlignment="1">
      <alignment horizontal="center"/>
    </xf>
    <xf numFmtId="0" fontId="26" fillId="41" borderId="5" xfId="0" applyFont="1" applyFill="1" applyBorder="1" applyAlignment="1">
      <alignment horizontal="center"/>
    </xf>
    <xf numFmtId="0" fontId="26" fillId="41" borderId="12" xfId="0" applyFont="1" applyFill="1" applyBorder="1" applyAlignment="1">
      <alignment horizontal="center"/>
    </xf>
    <xf numFmtId="0" fontId="26" fillId="34" borderId="0" xfId="0" applyFont="1" applyFill="1" applyAlignment="1">
      <alignment horizontal="center"/>
    </xf>
    <xf numFmtId="0" fontId="26" fillId="34" borderId="11" xfId="0" applyFont="1" applyFill="1" applyBorder="1" applyAlignment="1">
      <alignment horizontal="center"/>
    </xf>
    <xf numFmtId="0" fontId="26" fillId="39" borderId="3" xfId="0" applyFont="1" applyFill="1" applyBorder="1" applyAlignment="1">
      <alignment horizontal="center"/>
    </xf>
    <xf numFmtId="0" fontId="26" fillId="39" borderId="11" xfId="0" applyFont="1" applyFill="1" applyBorder="1" applyAlignment="1">
      <alignment horizontal="center"/>
    </xf>
    <xf numFmtId="0" fontId="17" fillId="0" borderId="11" xfId="0" applyFont="1" applyBorder="1" applyAlignment="1">
      <alignment horizontal="right"/>
    </xf>
    <xf numFmtId="0" fontId="26" fillId="0" borderId="3" xfId="0" applyFont="1" applyBorder="1" applyAlignment="1">
      <alignment horizontal="left" vertical="center"/>
    </xf>
    <xf numFmtId="0" fontId="26" fillId="0" borderId="4" xfId="0" applyFont="1" applyBorder="1" applyAlignment="1">
      <alignment horizontal="left" vertical="center"/>
    </xf>
    <xf numFmtId="0" fontId="17" fillId="0" borderId="26" xfId="0" applyFont="1" applyBorder="1"/>
    <xf numFmtId="0" fontId="17" fillId="0" borderId="27" xfId="0" applyFont="1" applyBorder="1"/>
    <xf numFmtId="2" fontId="17" fillId="32" borderId="26" xfId="0" applyNumberFormat="1" applyFont="1" applyFill="1" applyBorder="1"/>
    <xf numFmtId="2" fontId="17" fillId="32" borderId="27" xfId="0" applyNumberFormat="1" applyFont="1" applyFill="1" applyBorder="1"/>
    <xf numFmtId="2" fontId="17" fillId="32" borderId="28" xfId="0" applyNumberFormat="1" applyFont="1" applyFill="1" applyBorder="1"/>
    <xf numFmtId="2" fontId="17" fillId="33" borderId="26" xfId="0" applyNumberFormat="1" applyFont="1" applyFill="1" applyBorder="1"/>
    <xf numFmtId="2" fontId="17" fillId="33" borderId="27" xfId="0" applyNumberFormat="1" applyFont="1" applyFill="1" applyBorder="1"/>
    <xf numFmtId="2" fontId="17" fillId="33" borderId="28" xfId="0" applyNumberFormat="1" applyFont="1" applyFill="1" applyBorder="1"/>
    <xf numFmtId="2" fontId="17" fillId="40" borderId="27" xfId="0" applyNumberFormat="1" applyFont="1" applyFill="1" applyBorder="1"/>
    <xf numFmtId="2" fontId="17" fillId="40" borderId="28" xfId="0" applyNumberFormat="1" applyFont="1" applyFill="1" applyBorder="1"/>
    <xf numFmtId="164" fontId="17" fillId="36" borderId="26" xfId="0" applyNumberFormat="1" applyFont="1" applyFill="1" applyBorder="1"/>
    <xf numFmtId="164" fontId="17" fillId="36" borderId="27" xfId="0" applyNumberFormat="1" applyFont="1" applyFill="1" applyBorder="1"/>
    <xf numFmtId="164" fontId="17" fillId="36" borderId="28" xfId="0" applyNumberFormat="1" applyFont="1" applyFill="1" applyBorder="1"/>
    <xf numFmtId="2" fontId="17" fillId="38" borderId="26" xfId="0" applyNumberFormat="1" applyFont="1" applyFill="1" applyBorder="1"/>
    <xf numFmtId="2" fontId="17" fillId="38" borderId="27" xfId="0" applyNumberFormat="1" applyFont="1" applyFill="1" applyBorder="1"/>
    <xf numFmtId="2" fontId="17" fillId="38" borderId="29" xfId="0" applyNumberFormat="1" applyFont="1" applyFill="1" applyBorder="1"/>
    <xf numFmtId="164" fontId="17" fillId="35" borderId="26" xfId="0" applyNumberFormat="1" applyFont="1" applyFill="1" applyBorder="1"/>
    <xf numFmtId="164" fontId="17" fillId="35" borderId="27" xfId="0" applyNumberFormat="1" applyFont="1" applyFill="1" applyBorder="1"/>
    <xf numFmtId="164" fontId="17" fillId="42" borderId="26" xfId="0" applyNumberFormat="1" applyFont="1" applyFill="1" applyBorder="1"/>
    <xf numFmtId="164" fontId="17" fillId="42" borderId="27" xfId="0" applyNumberFormat="1" applyFont="1" applyFill="1" applyBorder="1"/>
    <xf numFmtId="164" fontId="17" fillId="42" borderId="28" xfId="0" applyNumberFormat="1" applyFont="1" applyFill="1" applyBorder="1"/>
    <xf numFmtId="2" fontId="17" fillId="41" borderId="26" xfId="0" applyNumberFormat="1" applyFont="1" applyFill="1" applyBorder="1"/>
    <xf numFmtId="2" fontId="17" fillId="41" borderId="27" xfId="0" applyNumberFormat="1" applyFont="1" applyFill="1" applyBorder="1"/>
    <xf numFmtId="2" fontId="17" fillId="41" borderId="28" xfId="0" applyNumberFormat="1" applyFont="1" applyFill="1" applyBorder="1"/>
    <xf numFmtId="164" fontId="17" fillId="34" borderId="26" xfId="0" applyNumberFormat="1" applyFont="1" applyFill="1" applyBorder="1"/>
    <xf numFmtId="164" fontId="17" fillId="34" borderId="27" xfId="0" applyNumberFormat="1" applyFont="1" applyFill="1" applyBorder="1"/>
    <xf numFmtId="164" fontId="17" fillId="34" borderId="28" xfId="0" applyNumberFormat="1" applyFont="1" applyFill="1" applyBorder="1"/>
    <xf numFmtId="164" fontId="17" fillId="39" borderId="26" xfId="0" applyNumberFormat="1" applyFont="1" applyFill="1" applyBorder="1"/>
    <xf numFmtId="164" fontId="17" fillId="39" borderId="28" xfId="0" applyNumberFormat="1" applyFont="1" applyFill="1" applyBorder="1"/>
    <xf numFmtId="0" fontId="26" fillId="0" borderId="27" xfId="0" applyFont="1" applyBorder="1"/>
    <xf numFmtId="1" fontId="17" fillId="32" borderId="3" xfId="0" applyNumberFormat="1" applyFont="1" applyFill="1" applyBorder="1"/>
    <xf numFmtId="1" fontId="17" fillId="32" borderId="0" xfId="0" applyNumberFormat="1" applyFont="1" applyFill="1"/>
    <xf numFmtId="0" fontId="26" fillId="0" borderId="0" xfId="0" applyFont="1" applyAlignment="1">
      <alignment horizontal="left" vertical="center"/>
    </xf>
    <xf numFmtId="164" fontId="17" fillId="41" borderId="0" xfId="0" applyNumberFormat="1" applyFont="1" applyFill="1"/>
    <xf numFmtId="164" fontId="17" fillId="41" borderId="1" xfId="0" applyNumberFormat="1" applyFont="1" applyFill="1" applyBorder="1"/>
    <xf numFmtId="164" fontId="17" fillId="41" borderId="2" xfId="0" applyNumberFormat="1" applyFont="1" applyFill="1" applyBorder="1"/>
    <xf numFmtId="164" fontId="17" fillId="41" borderId="10" xfId="0" applyNumberFormat="1" applyFont="1" applyFill="1" applyBorder="1"/>
    <xf numFmtId="0" fontId="26" fillId="0" borderId="5" xfId="0" applyFont="1" applyBorder="1"/>
    <xf numFmtId="1" fontId="17" fillId="32" borderId="4" xfId="0" applyNumberFormat="1" applyFont="1" applyFill="1" applyBorder="1"/>
    <xf numFmtId="1" fontId="17" fillId="32" borderId="5" xfId="0" applyNumberFormat="1" applyFont="1" applyFill="1" applyBorder="1"/>
    <xf numFmtId="0" fontId="17" fillId="37" borderId="10" xfId="0" applyFont="1" applyFill="1" applyBorder="1"/>
    <xf numFmtId="0" fontId="17" fillId="37" borderId="12" xfId="0" applyFont="1" applyFill="1" applyBorder="1"/>
  </cellXfs>
  <cellStyles count="4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23" builtinId="29" customBuiltin="1"/>
    <cellStyle name="Accent2" xfId="24" builtinId="33" customBuiltin="1"/>
    <cellStyle name="Accent3" xfId="25" builtinId="37" customBuiltin="1"/>
    <cellStyle name="Accent4" xfId="26" builtinId="41" customBuiltin="1"/>
    <cellStyle name="Accent5" xfId="27" builtinId="45" customBuiltin="1"/>
    <cellStyle name="Accent6" xfId="28" builtinId="49" customBuiltin="1"/>
    <cellStyle name="Bad" xfId="30" builtinId="27" customBuiltin="1"/>
    <cellStyle name="Calculation" xfId="19" builtinId="22" customBuiltin="1"/>
    <cellStyle name="Check Cell" xfId="20" builtinId="23" customBuiltin="1"/>
    <cellStyle name="Explanatory Text" xfId="35" builtinId="53" customBuiltin="1"/>
    <cellStyle name="Heading 2" xfId="37" builtinId="17" customBuiltin="1"/>
    <cellStyle name="Heading 3" xfId="38" builtinId="18" customBuiltin="1"/>
    <cellStyle name="Heading 4" xfId="22" builtinId="19" customBuiltin="1"/>
    <cellStyle name="Hyperlink" xfId="40" builtinId="8"/>
    <cellStyle name="Input" xfId="29" builtinId="20" customBuiltin="1"/>
    <cellStyle name="Linked Cell" xfId="21" builtinId="24" customBuiltin="1"/>
    <cellStyle name="Neutral" xfId="31" builtinId="28" customBuiltin="1"/>
    <cellStyle name="Normal" xfId="0" builtinId="0"/>
    <cellStyle name="Note" xfId="32" builtinId="10" customBuiltin="1"/>
    <cellStyle name="Output" xfId="33" builtinId="21" customBuiltin="1"/>
    <cellStyle name="Title" xfId="36" builtinId="15" customBuiltin="1"/>
    <cellStyle name="Total" xfId="39" builtinId="25" customBuiltin="1"/>
    <cellStyle name="Warning Text" xfId="3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92238-3291-4079-9654-2205C4DCDB29}">
  <dimension ref="A1:AD22"/>
  <sheetViews>
    <sheetView tabSelected="1" zoomScale="110" zoomScaleNormal="110" workbookViewId="0">
      <selection activeCell="A28" sqref="A28"/>
    </sheetView>
  </sheetViews>
  <sheetFormatPr baseColWidth="10" defaultRowHeight="14" x14ac:dyDescent="0.2"/>
  <cols>
    <col min="1" max="1" width="13.83203125" style="3" customWidth="1"/>
    <col min="2" max="3" width="15.83203125" style="3" customWidth="1"/>
    <col min="4" max="4" width="56.33203125" style="3" customWidth="1"/>
    <col min="5" max="16384" width="10.83203125" style="3"/>
  </cols>
  <sheetData>
    <row r="1" spans="1:30" s="12" customFormat="1" ht="23.5" customHeight="1" x14ac:dyDescent="0.2">
      <c r="A1" s="11" t="s">
        <v>252</v>
      </c>
      <c r="J1" s="13"/>
    </row>
    <row r="2" spans="1:30" s="12" customFormat="1" ht="22" customHeight="1" x14ac:dyDescent="0.2">
      <c r="A2" s="14" t="s">
        <v>247</v>
      </c>
      <c r="J2" s="13"/>
    </row>
    <row r="3" spans="1:30" s="12" customFormat="1" ht="15" x14ac:dyDescent="0.2">
      <c r="A3" s="14" t="s">
        <v>244</v>
      </c>
      <c r="J3" s="13"/>
    </row>
    <row r="4" spans="1:30" s="12" customFormat="1" ht="15" x14ac:dyDescent="0.2">
      <c r="A4" s="14" t="s">
        <v>276</v>
      </c>
      <c r="J4" s="13"/>
    </row>
    <row r="5" spans="1:30" s="12" customFormat="1" ht="15" x14ac:dyDescent="0.2">
      <c r="A5" s="14" t="s">
        <v>248</v>
      </c>
      <c r="J5" s="13"/>
    </row>
    <row r="6" spans="1:30" s="12" customFormat="1" ht="15" x14ac:dyDescent="0.2">
      <c r="A6" s="14" t="s">
        <v>245</v>
      </c>
      <c r="J6" s="13"/>
    </row>
    <row r="7" spans="1:30" s="12" customFormat="1" ht="15" x14ac:dyDescent="0.2">
      <c r="A7" s="14" t="s">
        <v>272</v>
      </c>
      <c r="J7" s="13"/>
    </row>
    <row r="8" spans="1:30" s="12" customFormat="1" x14ac:dyDescent="0.2">
      <c r="A8" s="14" t="s">
        <v>277</v>
      </c>
      <c r="J8" s="13"/>
    </row>
    <row r="9" spans="1:30" customFormat="1" ht="15" x14ac:dyDescent="0.2">
      <c r="A9" s="15" t="s">
        <v>246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</row>
    <row r="10" spans="1:30" s="12" customFormat="1" x14ac:dyDescent="0.2">
      <c r="A10" s="16"/>
      <c r="J10" s="13"/>
    </row>
    <row r="11" spans="1:30" s="12" customFormat="1" ht="15" thickBot="1" x14ac:dyDescent="0.25">
      <c r="A11" s="17" t="s">
        <v>249</v>
      </c>
      <c r="J11" s="13"/>
    </row>
    <row r="12" spans="1:30" ht="15" x14ac:dyDescent="0.2">
      <c r="A12" s="8" t="s">
        <v>210</v>
      </c>
      <c r="B12" s="1" t="s">
        <v>211</v>
      </c>
      <c r="C12" s="1" t="s">
        <v>237</v>
      </c>
      <c r="D12" s="2" t="s">
        <v>212</v>
      </c>
    </row>
    <row r="13" spans="1:30" ht="15" x14ac:dyDescent="0.2">
      <c r="A13" s="9" t="s">
        <v>217</v>
      </c>
      <c r="B13" s="7" t="s">
        <v>230</v>
      </c>
      <c r="C13" s="7" t="s">
        <v>238</v>
      </c>
      <c r="D13" s="4" t="s">
        <v>231</v>
      </c>
    </row>
    <row r="14" spans="1:30" ht="15" x14ac:dyDescent="0.2">
      <c r="A14" s="9" t="s">
        <v>224</v>
      </c>
      <c r="B14" s="7" t="s">
        <v>225</v>
      </c>
      <c r="C14" s="7" t="s">
        <v>238</v>
      </c>
      <c r="D14" s="4" t="s">
        <v>226</v>
      </c>
    </row>
    <row r="15" spans="1:30" ht="15" x14ac:dyDescent="0.2">
      <c r="A15" s="9" t="s">
        <v>222</v>
      </c>
      <c r="B15" s="7" t="s">
        <v>202</v>
      </c>
      <c r="C15" s="7" t="s">
        <v>238</v>
      </c>
      <c r="D15" s="4" t="s">
        <v>232</v>
      </c>
    </row>
    <row r="16" spans="1:30" ht="19" x14ac:dyDescent="0.2">
      <c r="A16" s="9" t="s">
        <v>228</v>
      </c>
      <c r="B16" s="7" t="s">
        <v>242</v>
      </c>
      <c r="C16" s="7" t="s">
        <v>239</v>
      </c>
      <c r="D16" s="4" t="s">
        <v>223</v>
      </c>
    </row>
    <row r="17" spans="1:4" ht="15" x14ac:dyDescent="0.2">
      <c r="A17" s="9" t="s">
        <v>229</v>
      </c>
      <c r="B17" s="7" t="s">
        <v>213</v>
      </c>
      <c r="C17" s="7" t="s">
        <v>239</v>
      </c>
      <c r="D17" s="4" t="s">
        <v>236</v>
      </c>
    </row>
    <row r="18" spans="1:4" ht="15" x14ac:dyDescent="0.2">
      <c r="A18" s="9" t="s">
        <v>216</v>
      </c>
      <c r="B18" s="7" t="s">
        <v>76</v>
      </c>
      <c r="C18" s="7" t="s">
        <v>240</v>
      </c>
      <c r="D18" s="4" t="s">
        <v>234</v>
      </c>
    </row>
    <row r="19" spans="1:4" ht="15" x14ac:dyDescent="0.2">
      <c r="A19" s="9" t="s">
        <v>227</v>
      </c>
      <c r="B19" s="7" t="s">
        <v>76</v>
      </c>
      <c r="C19" s="7" t="s">
        <v>240</v>
      </c>
      <c r="D19" s="4" t="s">
        <v>234</v>
      </c>
    </row>
    <row r="20" spans="1:4" ht="19" x14ac:dyDescent="0.2">
      <c r="A20" s="9" t="s">
        <v>218</v>
      </c>
      <c r="B20" s="7" t="s">
        <v>243</v>
      </c>
      <c r="C20" s="7" t="s">
        <v>240</v>
      </c>
      <c r="D20" s="4" t="s">
        <v>235</v>
      </c>
    </row>
    <row r="21" spans="1:4" ht="15" x14ac:dyDescent="0.2">
      <c r="A21" s="9" t="s">
        <v>219</v>
      </c>
      <c r="B21" s="7" t="s">
        <v>214</v>
      </c>
      <c r="C21" s="7" t="s">
        <v>241</v>
      </c>
      <c r="D21" s="4" t="s">
        <v>215</v>
      </c>
    </row>
    <row r="22" spans="1:4" ht="16" thickBot="1" x14ac:dyDescent="0.25">
      <c r="A22" s="10" t="s">
        <v>221</v>
      </c>
      <c r="B22" s="5" t="s">
        <v>220</v>
      </c>
      <c r="C22" s="5" t="s">
        <v>241</v>
      </c>
      <c r="D22" s="6" t="s">
        <v>233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171"/>
  <sheetViews>
    <sheetView zoomScale="80" zoomScaleNormal="70" workbookViewId="0">
      <selection activeCell="A8" sqref="A8"/>
    </sheetView>
  </sheetViews>
  <sheetFormatPr baseColWidth="10" defaultRowHeight="14" x14ac:dyDescent="0.15"/>
  <cols>
    <col min="1" max="3" width="10.83203125" style="15"/>
    <col min="4" max="27" width="8.1640625" style="15" customWidth="1"/>
    <col min="28" max="28" width="10.83203125" style="15" customWidth="1"/>
    <col min="29" max="29" width="9.1640625" style="15" customWidth="1"/>
    <col min="30" max="30" width="8.1640625" style="15" customWidth="1"/>
    <col min="31" max="31" width="9.5" style="15" customWidth="1"/>
    <col min="32" max="52" width="9" style="15" customWidth="1"/>
    <col min="53" max="56" width="8.1640625" style="15" customWidth="1"/>
    <col min="57" max="59" width="11.6640625" style="15" customWidth="1"/>
    <col min="60" max="65" width="9" style="15" customWidth="1"/>
    <col min="66" max="66" width="8.1640625" style="15" customWidth="1"/>
    <col min="67" max="68" width="10.83203125" style="15"/>
    <col min="69" max="69" width="10.83203125" style="15" customWidth="1"/>
    <col min="70" max="16384" width="10.83203125" style="15"/>
  </cols>
  <sheetData>
    <row r="1" spans="1:71" s="12" customFormat="1" ht="23.5" customHeight="1" x14ac:dyDescent="0.2">
      <c r="A1" s="11" t="s">
        <v>252</v>
      </c>
      <c r="J1" s="13"/>
    </row>
    <row r="2" spans="1:71" s="12" customFormat="1" ht="22" customHeight="1" x14ac:dyDescent="0.2">
      <c r="A2" s="14" t="s">
        <v>247</v>
      </c>
      <c r="J2" s="13"/>
    </row>
    <row r="3" spans="1:71" s="12" customFormat="1" ht="15" x14ac:dyDescent="0.2">
      <c r="A3" s="14" t="s">
        <v>244</v>
      </c>
      <c r="J3" s="13"/>
    </row>
    <row r="4" spans="1:71" s="12" customFormat="1" ht="15" x14ac:dyDescent="0.2">
      <c r="A4" s="14" t="s">
        <v>276</v>
      </c>
      <c r="J4" s="13"/>
    </row>
    <row r="5" spans="1:71" s="12" customFormat="1" ht="15" x14ac:dyDescent="0.2">
      <c r="A5" s="14" t="s">
        <v>248</v>
      </c>
      <c r="J5" s="13"/>
    </row>
    <row r="6" spans="1:71" s="12" customFormat="1" ht="15" x14ac:dyDescent="0.2">
      <c r="A6" s="14" t="s">
        <v>245</v>
      </c>
      <c r="J6" s="13"/>
    </row>
    <row r="7" spans="1:71" s="12" customFormat="1" ht="15" x14ac:dyDescent="0.2">
      <c r="A7" s="14" t="s">
        <v>272</v>
      </c>
      <c r="J7" s="13"/>
    </row>
    <row r="8" spans="1:71" s="12" customFormat="1" x14ac:dyDescent="0.2">
      <c r="A8" s="14" t="s">
        <v>277</v>
      </c>
      <c r="J8" s="13"/>
    </row>
    <row r="9" spans="1:71" x14ac:dyDescent="0.15">
      <c r="A9" s="15" t="s">
        <v>246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AC9" s="12"/>
      <c r="AD9" s="12"/>
      <c r="AE9" s="12"/>
      <c r="AF9" s="12"/>
      <c r="AG9" s="12"/>
    </row>
    <row r="10" spans="1:71" s="12" customFormat="1" x14ac:dyDescent="0.2">
      <c r="A10" s="16"/>
      <c r="J10" s="13"/>
    </row>
    <row r="11" spans="1:71" s="12" customFormat="1" ht="15" thickBot="1" x14ac:dyDescent="0.25">
      <c r="A11" s="17" t="s">
        <v>249</v>
      </c>
      <c r="J11" s="13"/>
    </row>
    <row r="12" spans="1:71" s="27" customFormat="1" x14ac:dyDescent="0.15">
      <c r="D12" s="21" t="s">
        <v>65</v>
      </c>
      <c r="E12" s="22"/>
      <c r="F12" s="54"/>
      <c r="G12" s="54"/>
      <c r="H12" s="54"/>
      <c r="I12" s="54"/>
      <c r="J12" s="22"/>
      <c r="K12" s="22"/>
      <c r="L12" s="22"/>
      <c r="M12" s="22"/>
      <c r="N12" s="23"/>
      <c r="O12" s="24" t="s">
        <v>64</v>
      </c>
      <c r="P12" s="55"/>
      <c r="Q12" s="55"/>
      <c r="R12" s="56"/>
      <c r="S12" s="55"/>
      <c r="T12" s="55"/>
      <c r="U12" s="55"/>
      <c r="V12" s="55"/>
      <c r="W12" s="55"/>
      <c r="X12" s="55"/>
      <c r="Y12" s="25"/>
      <c r="Z12" s="57" t="s">
        <v>250</v>
      </c>
      <c r="AA12" s="58"/>
      <c r="AB12" s="59"/>
      <c r="AC12" s="60" t="s">
        <v>199</v>
      </c>
      <c r="AD12" s="61"/>
      <c r="AE12" s="61"/>
      <c r="AF12" s="62"/>
      <c r="AG12" s="63" t="s">
        <v>200</v>
      </c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5"/>
      <c r="AS12" s="64"/>
      <c r="AT12" s="64"/>
      <c r="AU12" s="66" t="s">
        <v>201</v>
      </c>
      <c r="AV12" s="67"/>
      <c r="AW12" s="67"/>
      <c r="AX12" s="67"/>
      <c r="AY12" s="67"/>
      <c r="AZ12" s="67"/>
      <c r="BA12" s="67"/>
      <c r="BB12" s="68" t="s">
        <v>258</v>
      </c>
      <c r="BC12" s="69"/>
      <c r="BD12" s="70"/>
      <c r="BE12" s="71" t="s">
        <v>259</v>
      </c>
      <c r="BF12" s="72"/>
      <c r="BG12" s="73"/>
      <c r="BH12" s="74" t="s">
        <v>253</v>
      </c>
      <c r="BI12" s="74"/>
      <c r="BJ12" s="74"/>
      <c r="BK12" s="74"/>
      <c r="BL12" s="74"/>
      <c r="BM12" s="74"/>
      <c r="BN12" s="75"/>
      <c r="BO12" s="76" t="s">
        <v>203</v>
      </c>
      <c r="BP12" s="77"/>
      <c r="BR12" s="18" t="s">
        <v>261</v>
      </c>
      <c r="BS12" s="20"/>
    </row>
    <row r="13" spans="1:71" s="158" customFormat="1" ht="15" thickBot="1" x14ac:dyDescent="0.2">
      <c r="A13" s="158" t="s">
        <v>0</v>
      </c>
      <c r="B13" s="158" t="s">
        <v>205</v>
      </c>
      <c r="C13" s="158" t="s">
        <v>63</v>
      </c>
      <c r="D13" s="159" t="s">
        <v>1</v>
      </c>
      <c r="E13" s="160" t="s">
        <v>2</v>
      </c>
      <c r="F13" s="160" t="s">
        <v>3</v>
      </c>
      <c r="G13" s="160" t="s">
        <v>4</v>
      </c>
      <c r="H13" s="160" t="s">
        <v>5</v>
      </c>
      <c r="I13" s="160" t="s">
        <v>6</v>
      </c>
      <c r="J13" s="160" t="s">
        <v>7</v>
      </c>
      <c r="K13" s="160" t="s">
        <v>8</v>
      </c>
      <c r="L13" s="160" t="s">
        <v>9</v>
      </c>
      <c r="M13" s="160" t="s">
        <v>10</v>
      </c>
      <c r="N13" s="161" t="s">
        <v>11</v>
      </c>
      <c r="O13" s="162" t="s">
        <v>1</v>
      </c>
      <c r="P13" s="163" t="s">
        <v>2</v>
      </c>
      <c r="Q13" s="163" t="s">
        <v>3</v>
      </c>
      <c r="R13" s="163" t="s">
        <v>4</v>
      </c>
      <c r="S13" s="163" t="s">
        <v>5</v>
      </c>
      <c r="T13" s="163" t="s">
        <v>6</v>
      </c>
      <c r="U13" s="163" t="s">
        <v>7</v>
      </c>
      <c r="V13" s="163" t="s">
        <v>8</v>
      </c>
      <c r="W13" s="163" t="s">
        <v>9</v>
      </c>
      <c r="X13" s="163" t="s">
        <v>10</v>
      </c>
      <c r="Y13" s="164" t="s">
        <v>11</v>
      </c>
      <c r="Z13" s="165" t="s">
        <v>202</v>
      </c>
      <c r="AA13" s="166" t="s">
        <v>66</v>
      </c>
      <c r="AB13" s="167" t="s">
        <v>67</v>
      </c>
      <c r="AC13" s="168" t="s">
        <v>69</v>
      </c>
      <c r="AD13" s="169" t="s">
        <v>70</v>
      </c>
      <c r="AE13" s="169" t="s">
        <v>71</v>
      </c>
      <c r="AF13" s="170" t="s">
        <v>72</v>
      </c>
      <c r="AG13" s="171" t="s">
        <v>77</v>
      </c>
      <c r="AH13" s="172" t="s">
        <v>79</v>
      </c>
      <c r="AI13" s="172" t="s">
        <v>78</v>
      </c>
      <c r="AJ13" s="173" t="s">
        <v>80</v>
      </c>
      <c r="AK13" s="172" t="s">
        <v>81</v>
      </c>
      <c r="AL13" s="172" t="s">
        <v>82</v>
      </c>
      <c r="AM13" s="173" t="s">
        <v>83</v>
      </c>
      <c r="AN13" s="172" t="s">
        <v>84</v>
      </c>
      <c r="AO13" s="172" t="s">
        <v>85</v>
      </c>
      <c r="AP13" s="172" t="s">
        <v>86</v>
      </c>
      <c r="AQ13" s="173" t="s">
        <v>80</v>
      </c>
      <c r="AR13" s="172" t="s">
        <v>87</v>
      </c>
      <c r="AS13" s="172" t="s">
        <v>88</v>
      </c>
      <c r="AT13" s="172" t="s">
        <v>89</v>
      </c>
      <c r="AU13" s="174" t="s">
        <v>3</v>
      </c>
      <c r="AV13" s="175" t="s">
        <v>225</v>
      </c>
      <c r="AW13" s="175" t="s">
        <v>4</v>
      </c>
      <c r="AX13" s="175" t="s">
        <v>6</v>
      </c>
      <c r="AY13" s="175" t="s">
        <v>7</v>
      </c>
      <c r="AZ13" s="175" t="s">
        <v>8</v>
      </c>
      <c r="BA13" s="175" t="s">
        <v>11</v>
      </c>
      <c r="BB13" s="176" t="s">
        <v>202</v>
      </c>
      <c r="BC13" s="177" t="s">
        <v>257</v>
      </c>
      <c r="BD13" s="178" t="s">
        <v>67</v>
      </c>
      <c r="BE13" s="179" t="s">
        <v>254</v>
      </c>
      <c r="BF13" s="180" t="s">
        <v>256</v>
      </c>
      <c r="BG13" s="181" t="s">
        <v>255</v>
      </c>
      <c r="BH13" s="182" t="s">
        <v>3</v>
      </c>
      <c r="BI13" s="182" t="s">
        <v>225</v>
      </c>
      <c r="BJ13" s="182" t="s">
        <v>4</v>
      </c>
      <c r="BK13" s="182" t="s">
        <v>6</v>
      </c>
      <c r="BL13" s="182" t="s">
        <v>7</v>
      </c>
      <c r="BM13" s="182" t="s">
        <v>8</v>
      </c>
      <c r="BN13" s="183" t="s">
        <v>11</v>
      </c>
      <c r="BO13" s="184" t="s">
        <v>196</v>
      </c>
      <c r="BP13" s="185" t="s">
        <v>195</v>
      </c>
      <c r="BR13" s="187" t="s">
        <v>262</v>
      </c>
      <c r="BS13" s="186">
        <v>127.6</v>
      </c>
    </row>
    <row r="14" spans="1:71" x14ac:dyDescent="0.15">
      <c r="A14" s="78">
        <v>1</v>
      </c>
      <c r="B14" s="79" t="s">
        <v>12</v>
      </c>
      <c r="C14" s="79" t="s">
        <v>251</v>
      </c>
      <c r="D14" s="80">
        <v>4.7100000000000003E-2</v>
      </c>
      <c r="E14" s="81">
        <v>7.2599999999999998E-2</v>
      </c>
      <c r="F14" s="81">
        <v>4.46</v>
      </c>
      <c r="G14" s="81">
        <v>1.3</v>
      </c>
      <c r="H14" s="81">
        <v>0</v>
      </c>
      <c r="I14" s="81">
        <v>12.95</v>
      </c>
      <c r="J14" s="81">
        <v>78.59</v>
      </c>
      <c r="K14" s="81">
        <v>2.25</v>
      </c>
      <c r="L14" s="81">
        <v>0</v>
      </c>
      <c r="M14" s="81">
        <v>0</v>
      </c>
      <c r="N14" s="82">
        <v>99.669700000000006</v>
      </c>
      <c r="O14" s="83">
        <f t="shared" ref="O14:O47" si="0">D14/$BS$13</f>
        <v>3.6912225705329157E-4</v>
      </c>
      <c r="P14" s="84">
        <f t="shared" ref="P14:P47" si="1">E14/$BS$14</f>
        <v>5.9625492772667538E-4</v>
      </c>
      <c r="Q14" s="84">
        <f t="shared" ref="Q14:Q47" si="2">F14/$BS$15</f>
        <v>2.1341714342589066E-2</v>
      </c>
      <c r="R14" s="84">
        <f t="shared" ref="R14:R47" si="3">G14/$BS$16</f>
        <v>1.6464032421479233E-2</v>
      </c>
      <c r="S14" s="84">
        <f t="shared" ref="S14:S47" si="4">H14/$BS$22</f>
        <v>0</v>
      </c>
      <c r="T14" s="84">
        <f t="shared" ref="T14:T47" si="5">I14/$BS$17</f>
        <v>0.41686785771768869</v>
      </c>
      <c r="U14" s="84">
        <f t="shared" ref="U14:U47" si="6">J14/$BS$18</f>
        <v>0.37929536679536685</v>
      </c>
      <c r="V14" s="84">
        <f t="shared" ref="V14:V47" si="7">K14/$BS$19</f>
        <v>2.0858788781123631E-2</v>
      </c>
      <c r="W14" s="84">
        <f t="shared" ref="W14:W47" si="8">L14/$BS$20</f>
        <v>0</v>
      </c>
      <c r="X14" s="84">
        <f t="shared" ref="X14:X47" si="9">M14/$BS$21</f>
        <v>0</v>
      </c>
      <c r="Y14" s="85">
        <f t="shared" ref="Y14:Y44" si="10">O14+P14+Q14+R14+S14+T14+U14+V14+W14+X14</f>
        <v>0.85579313724302752</v>
      </c>
      <c r="Z14" s="86">
        <f t="shared" ref="Z14:Z47" si="11">Q14</f>
        <v>2.1341714342589066E-2</v>
      </c>
      <c r="AA14" s="86">
        <f t="shared" ref="AA14:AA47" si="12">V14+W14</f>
        <v>2.0858788781123631E-2</v>
      </c>
      <c r="AB14" s="87">
        <f t="shared" ref="AB14:AB47" si="13">U14</f>
        <v>0.37929536679536685</v>
      </c>
      <c r="AC14" s="88">
        <f t="shared" ref="AC14:AC47" si="14">((U14+V14+W14+X14+Q14)/Y14)*100</f>
        <v>49.252074079133848</v>
      </c>
      <c r="AD14" s="89">
        <f t="shared" ref="AD14:AD47" si="15">((O14+P14+R14+S14+T14)/Y14)*100</f>
        <v>50.747925920866145</v>
      </c>
      <c r="AE14" s="89">
        <v>50</v>
      </c>
      <c r="AF14" s="90">
        <v>50</v>
      </c>
      <c r="AG14" s="91">
        <f t="shared" ref="AG14:AG47" si="16">J14*$BS$28/$BS$18</f>
        <v>90.372810569498085</v>
      </c>
      <c r="AH14" s="92">
        <f t="shared" ref="AH14:AH47" si="17">K14*$BS$24/$BS$19</f>
        <v>2.8979782734856054</v>
      </c>
      <c r="AI14" s="92">
        <f t="shared" ref="AI14:AI47" si="18">F14*$BS$25/$BS$15</f>
        <v>5.1229803560525289</v>
      </c>
      <c r="AJ14" s="93">
        <f t="shared" ref="AJ14:AJ44" si="19">AI14+AH14+AG14</f>
        <v>98.393769199036214</v>
      </c>
      <c r="AK14" s="92">
        <f t="shared" ref="AK14:AK44" si="20">AG14*100/AJ14</f>
        <v>91.848103091453993</v>
      </c>
      <c r="AL14" s="92">
        <f t="shared" ref="AL14:AL44" si="21">AH14*100/AJ14</f>
        <v>2.9452863703426373</v>
      </c>
      <c r="AM14" s="93">
        <f t="shared" ref="AM14:AM44" si="22">AI14*100/AJ14</f>
        <v>5.2066105382033774</v>
      </c>
      <c r="AN14" s="92">
        <f t="shared" ref="AN14:AN47" si="23">AK14/$BS$28</f>
        <v>0.38548718062432163</v>
      </c>
      <c r="AO14" s="92">
        <f t="shared" ref="AO14:AO47" si="24">AL14/$BS$24</f>
        <v>2.1199298442291958E-2</v>
      </c>
      <c r="AP14" s="92">
        <f t="shared" ref="AP14:AP47" si="25">AM14/$BS$25</f>
        <v>2.1690107530506219E-2</v>
      </c>
      <c r="AQ14" s="93">
        <f t="shared" ref="AQ14:AQ44" si="26">AP14+AO14+AN14</f>
        <v>0.4283765865971198</v>
      </c>
      <c r="AR14" s="92">
        <f t="shared" ref="AR14:AR44" si="27">AN14*100/AQ14</f>
        <v>89.987920135062183</v>
      </c>
      <c r="AS14" s="92">
        <f t="shared" ref="AS14:AS44" si="28">AO14*100/AQ14</f>
        <v>4.9487528276678443</v>
      </c>
      <c r="AT14" s="92">
        <f t="shared" ref="AT14:AT44" si="29">AP14*100/AQ14</f>
        <v>5.063327037269981</v>
      </c>
      <c r="AU14" s="94">
        <f t="shared" ref="AU14:AU47" si="30">Q14/(Q14+U14+V14)</f>
        <v>5.0633270372699817E-2</v>
      </c>
      <c r="AV14" s="95"/>
      <c r="AW14" s="95">
        <f t="shared" ref="AW14:AW47" si="31">R14/(R14+T14)</f>
        <v>3.7994047509846737E-2</v>
      </c>
      <c r="AX14" s="95">
        <f t="shared" ref="AX14:AX47" si="32">T14/(R14+T14)</f>
        <v>0.96200595249015319</v>
      </c>
      <c r="AY14" s="95">
        <f t="shared" ref="AY14:AY47" si="33">U14/(Q14+U14+V14)</f>
        <v>0.89987920135062172</v>
      </c>
      <c r="AZ14" s="95">
        <f t="shared" ref="AZ14:AZ47" si="34">V14/(Q14+U14+V14)</f>
        <v>4.9487528276678447E-2</v>
      </c>
      <c r="BA14" s="95">
        <f>AZ14+AY14+AX14+AW14+AU14</f>
        <v>1.9999999999999998</v>
      </c>
      <c r="BB14" s="96"/>
      <c r="BC14" s="97"/>
      <c r="BD14" s="98"/>
      <c r="BE14" s="99"/>
      <c r="BF14" s="100"/>
      <c r="BG14" s="101"/>
      <c r="BH14" s="102">
        <f t="shared" ref="BH14:BH47" si="35">AU14*3</f>
        <v>0.15189981111809944</v>
      </c>
      <c r="BI14" s="103">
        <v>0</v>
      </c>
      <c r="BJ14" s="103">
        <f t="shared" ref="BJ14:BJ47" si="36">-2*AW14</f>
        <v>-7.5988095019693475E-2</v>
      </c>
      <c r="BK14" s="103">
        <f t="shared" ref="BK14:BK47" si="37">-2*AX14</f>
        <v>-1.9240119049803064</v>
      </c>
      <c r="BL14" s="103">
        <f t="shared" ref="BL14:BL47" si="38">2*AY14</f>
        <v>1.7997584027012434</v>
      </c>
      <c r="BM14" s="103">
        <f t="shared" ref="BM14:BM47" si="39">AZ14</f>
        <v>4.9487528276678447E-2</v>
      </c>
      <c r="BN14" s="104">
        <f>BM14+BL14+BK14+BJ14+BH14</f>
        <v>1.1457420960214737E-3</v>
      </c>
      <c r="BO14" s="105">
        <f t="shared" ref="BO14:BO47" si="40">Q14/V14</f>
        <v>1.0231521382441182</v>
      </c>
      <c r="BP14" s="106">
        <f t="shared" ref="BP14:BP47" si="41">P14/Q14</f>
        <v>2.7938473833697693E-2</v>
      </c>
      <c r="BQ14" s="107"/>
      <c r="BR14" s="187" t="s">
        <v>263</v>
      </c>
      <c r="BS14" s="36">
        <v>121.76</v>
      </c>
    </row>
    <row r="15" spans="1:71" x14ac:dyDescent="0.15">
      <c r="A15" s="37">
        <v>2</v>
      </c>
      <c r="B15" s="15" t="s">
        <v>13</v>
      </c>
      <c r="C15" s="15" t="s">
        <v>251</v>
      </c>
      <c r="D15" s="38">
        <v>9.4399999999999998E-2</v>
      </c>
      <c r="E15" s="39">
        <v>0</v>
      </c>
      <c r="F15" s="39">
        <v>4.3600000000000003</v>
      </c>
      <c r="G15" s="39">
        <v>1.43</v>
      </c>
      <c r="H15" s="39">
        <v>2.3900000000000001E-2</v>
      </c>
      <c r="I15" s="39">
        <v>13.1</v>
      </c>
      <c r="J15" s="39">
        <v>77.41</v>
      </c>
      <c r="K15" s="39">
        <v>2.27</v>
      </c>
      <c r="L15" s="39">
        <v>0</v>
      </c>
      <c r="M15" s="39">
        <v>0</v>
      </c>
      <c r="N15" s="40">
        <v>98.688400000000001</v>
      </c>
      <c r="O15" s="41">
        <f t="shared" si="0"/>
        <v>7.398119122257054E-4</v>
      </c>
      <c r="P15" s="108">
        <f t="shared" si="1"/>
        <v>0</v>
      </c>
      <c r="Q15" s="108">
        <f t="shared" si="2"/>
        <v>2.0863200568091555E-2</v>
      </c>
      <c r="R15" s="108">
        <f t="shared" si="3"/>
        <v>1.8110435663627154E-2</v>
      </c>
      <c r="S15" s="108">
        <f t="shared" si="4"/>
        <v>3.1900014942287338E-4</v>
      </c>
      <c r="T15" s="108">
        <f t="shared" si="5"/>
        <v>0.42169644294221792</v>
      </c>
      <c r="U15" s="108">
        <f t="shared" si="6"/>
        <v>0.37360038610038609</v>
      </c>
      <c r="V15" s="108">
        <f t="shared" si="7"/>
        <v>2.1044200236955839E-2</v>
      </c>
      <c r="W15" s="108">
        <f t="shared" si="8"/>
        <v>0</v>
      </c>
      <c r="X15" s="108">
        <f t="shared" si="9"/>
        <v>0</v>
      </c>
      <c r="Y15" s="42">
        <f t="shared" si="10"/>
        <v>0.85637347757292714</v>
      </c>
      <c r="Z15" s="109">
        <f t="shared" si="11"/>
        <v>2.0863200568091555E-2</v>
      </c>
      <c r="AA15" s="109">
        <f t="shared" si="12"/>
        <v>2.1044200236955839E-2</v>
      </c>
      <c r="AB15" s="110">
        <f t="shared" si="13"/>
        <v>0.37360038610038609</v>
      </c>
      <c r="AC15" s="111">
        <f t="shared" si="14"/>
        <v>48.519460000447019</v>
      </c>
      <c r="AD15" s="112">
        <f t="shared" si="15"/>
        <v>51.480539999552988</v>
      </c>
      <c r="AE15" s="112">
        <v>50</v>
      </c>
      <c r="AF15" s="113">
        <v>50</v>
      </c>
      <c r="AG15" s="114">
        <f t="shared" si="16"/>
        <v>89.015895994208492</v>
      </c>
      <c r="AH15" s="115">
        <f t="shared" si="17"/>
        <v>2.9237380803610331</v>
      </c>
      <c r="AI15" s="115">
        <f t="shared" si="18"/>
        <v>5.0081153256477648</v>
      </c>
      <c r="AJ15" s="116">
        <f t="shared" si="19"/>
        <v>96.94774940021729</v>
      </c>
      <c r="AK15" s="115">
        <f t="shared" si="20"/>
        <v>91.818424403784022</v>
      </c>
      <c r="AL15" s="115">
        <f t="shared" si="21"/>
        <v>3.0157874715495767</v>
      </c>
      <c r="AM15" s="116">
        <f t="shared" si="22"/>
        <v>5.165788124666399</v>
      </c>
      <c r="AN15" s="115">
        <f t="shared" si="23"/>
        <v>0.38536261894858259</v>
      </c>
      <c r="AO15" s="115">
        <f t="shared" si="24"/>
        <v>2.1706744475399522E-2</v>
      </c>
      <c r="AP15" s="115">
        <f t="shared" si="25"/>
        <v>2.152004631068289E-2</v>
      </c>
      <c r="AQ15" s="116">
        <f t="shared" si="26"/>
        <v>0.42858940973466497</v>
      </c>
      <c r="AR15" s="115">
        <f t="shared" si="27"/>
        <v>89.914171978060864</v>
      </c>
      <c r="AS15" s="115">
        <f t="shared" si="28"/>
        <v>5.0646945496945275</v>
      </c>
      <c r="AT15" s="115">
        <f t="shared" si="29"/>
        <v>5.0211334722446166</v>
      </c>
      <c r="AU15" s="117">
        <f t="shared" si="30"/>
        <v>5.0211334722446162E-2</v>
      </c>
      <c r="AV15" s="118"/>
      <c r="AW15" s="118">
        <f t="shared" si="31"/>
        <v>4.1178154650595468E-2</v>
      </c>
      <c r="AX15" s="118">
        <f t="shared" si="32"/>
        <v>0.95882184534940462</v>
      </c>
      <c r="AY15" s="118">
        <f t="shared" si="33"/>
        <v>0.89914171978060853</v>
      </c>
      <c r="AZ15" s="118">
        <f t="shared" si="34"/>
        <v>5.0646945496945268E-2</v>
      </c>
      <c r="BA15" s="118">
        <f>AZ15+AY15+AX15+AW15+AU15</f>
        <v>2</v>
      </c>
      <c r="BB15" s="119"/>
      <c r="BC15" s="120"/>
      <c r="BD15" s="121"/>
      <c r="BE15" s="122"/>
      <c r="BF15" s="123"/>
      <c r="BG15" s="124"/>
      <c r="BH15" s="125">
        <f t="shared" si="35"/>
        <v>0.15063400416733849</v>
      </c>
      <c r="BI15" s="126">
        <v>0</v>
      </c>
      <c r="BJ15" s="126">
        <f t="shared" si="36"/>
        <v>-8.2356309301190936E-2</v>
      </c>
      <c r="BK15" s="126">
        <f t="shared" si="37"/>
        <v>-1.9176436906988092</v>
      </c>
      <c r="BL15" s="126">
        <f t="shared" si="38"/>
        <v>1.7982834395612171</v>
      </c>
      <c r="BM15" s="126">
        <f t="shared" si="39"/>
        <v>5.0646945496945268E-2</v>
      </c>
      <c r="BN15" s="127">
        <f>BM15+BL15+BK15+BJ15+BH15</f>
        <v>-4.3561077449924546E-4</v>
      </c>
      <c r="BO15" s="128">
        <f t="shared" si="40"/>
        <v>0.99139907115375048</v>
      </c>
      <c r="BP15" s="129">
        <f t="shared" si="41"/>
        <v>0</v>
      </c>
      <c r="BQ15" s="107"/>
      <c r="BR15" s="187" t="s">
        <v>264</v>
      </c>
      <c r="BS15" s="36">
        <v>208.9804</v>
      </c>
    </row>
    <row r="16" spans="1:71" x14ac:dyDescent="0.15">
      <c r="A16" s="37">
        <v>3</v>
      </c>
      <c r="B16" s="15" t="s">
        <v>14</v>
      </c>
      <c r="C16" s="15" t="s">
        <v>251</v>
      </c>
      <c r="D16" s="38">
        <v>0</v>
      </c>
      <c r="E16" s="39">
        <v>0</v>
      </c>
      <c r="F16" s="39">
        <v>4.84</v>
      </c>
      <c r="G16" s="39">
        <v>1.81</v>
      </c>
      <c r="H16" s="39">
        <v>0</v>
      </c>
      <c r="I16" s="39">
        <v>12.79</v>
      </c>
      <c r="J16" s="39">
        <v>78.290000000000006</v>
      </c>
      <c r="K16" s="39">
        <v>2.35</v>
      </c>
      <c r="L16" s="39">
        <v>0</v>
      </c>
      <c r="M16" s="39">
        <v>0</v>
      </c>
      <c r="N16" s="40">
        <v>100.07989999999999</v>
      </c>
      <c r="O16" s="41">
        <f t="shared" si="0"/>
        <v>0</v>
      </c>
      <c r="P16" s="108">
        <f t="shared" si="1"/>
        <v>0</v>
      </c>
      <c r="Q16" s="108">
        <f t="shared" si="2"/>
        <v>2.3160066685679614E-2</v>
      </c>
      <c r="R16" s="108">
        <f t="shared" si="3"/>
        <v>2.2922998986828775E-2</v>
      </c>
      <c r="S16" s="108">
        <f t="shared" si="4"/>
        <v>0</v>
      </c>
      <c r="T16" s="108">
        <f t="shared" si="5"/>
        <v>0.41171736681152415</v>
      </c>
      <c r="U16" s="108">
        <f t="shared" si="6"/>
        <v>0.37784749034749038</v>
      </c>
      <c r="V16" s="108">
        <f t="shared" si="7"/>
        <v>2.1785846060284681E-2</v>
      </c>
      <c r="W16" s="108">
        <f t="shared" si="8"/>
        <v>0</v>
      </c>
      <c r="X16" s="108">
        <f t="shared" si="9"/>
        <v>0</v>
      </c>
      <c r="Y16" s="42">
        <f t="shared" si="10"/>
        <v>0.85743376889180767</v>
      </c>
      <c r="Z16" s="109">
        <f t="shared" si="11"/>
        <v>2.3160066685679614E-2</v>
      </c>
      <c r="AA16" s="109">
        <f t="shared" si="12"/>
        <v>2.1785846060284681E-2</v>
      </c>
      <c r="AB16" s="110">
        <f t="shared" si="13"/>
        <v>0.37784749034749038</v>
      </c>
      <c r="AC16" s="111">
        <f t="shared" si="14"/>
        <v>49.309161644041033</v>
      </c>
      <c r="AD16" s="112">
        <f t="shared" si="15"/>
        <v>50.690838355958959</v>
      </c>
      <c r="AE16" s="112">
        <v>50</v>
      </c>
      <c r="AF16" s="113">
        <v>50</v>
      </c>
      <c r="AG16" s="114">
        <f t="shared" si="16"/>
        <v>90.027832287644799</v>
      </c>
      <c r="AH16" s="115">
        <f t="shared" si="17"/>
        <v>3.0267773078627438</v>
      </c>
      <c r="AI16" s="115">
        <f t="shared" si="18"/>
        <v>5.5594674715906365</v>
      </c>
      <c r="AJ16" s="116">
        <f t="shared" si="19"/>
        <v>98.614077067098179</v>
      </c>
      <c r="AK16" s="115">
        <f t="shared" si="20"/>
        <v>91.293084076007531</v>
      </c>
      <c r="AL16" s="115">
        <f t="shared" si="21"/>
        <v>3.0693156574423841</v>
      </c>
      <c r="AM16" s="116">
        <f t="shared" si="22"/>
        <v>5.6376002665500886</v>
      </c>
      <c r="AN16" s="115">
        <f t="shared" si="23"/>
        <v>0.38315776163518578</v>
      </c>
      <c r="AO16" s="115">
        <f t="shared" si="24"/>
        <v>2.2092024494090572E-2</v>
      </c>
      <c r="AP16" s="115">
        <f t="shared" si="25"/>
        <v>2.3485558425823151E-2</v>
      </c>
      <c r="AQ16" s="116">
        <f t="shared" si="26"/>
        <v>0.42873534455509948</v>
      </c>
      <c r="AR16" s="115">
        <f t="shared" si="27"/>
        <v>89.369296583837809</v>
      </c>
      <c r="AS16" s="115">
        <f t="shared" si="28"/>
        <v>5.1528349072819184</v>
      </c>
      <c r="AT16" s="115">
        <f t="shared" si="29"/>
        <v>5.4778685088802783</v>
      </c>
      <c r="AU16" s="117">
        <f t="shared" si="30"/>
        <v>5.4778685088802799E-2</v>
      </c>
      <c r="AV16" s="118"/>
      <c r="AW16" s="118">
        <f t="shared" si="31"/>
        <v>5.2740152067384541E-2</v>
      </c>
      <c r="AX16" s="118">
        <f t="shared" si="32"/>
        <v>0.94725984793261553</v>
      </c>
      <c r="AY16" s="118">
        <f t="shared" si="33"/>
        <v>0.8936929658383781</v>
      </c>
      <c r="AZ16" s="118">
        <f t="shared" si="34"/>
        <v>5.1528349072819182E-2</v>
      </c>
      <c r="BA16" s="118">
        <f t="shared" ref="BA16:BA24" si="42">AZ16+AY16+AX16+AW16+AU16</f>
        <v>2</v>
      </c>
      <c r="BB16" s="119"/>
      <c r="BC16" s="120"/>
      <c r="BD16" s="121"/>
      <c r="BE16" s="122"/>
      <c r="BF16" s="123"/>
      <c r="BG16" s="124"/>
      <c r="BH16" s="125">
        <f t="shared" si="35"/>
        <v>0.1643360552664084</v>
      </c>
      <c r="BI16" s="126">
        <v>0</v>
      </c>
      <c r="BJ16" s="126">
        <f t="shared" si="36"/>
        <v>-0.10548030413476908</v>
      </c>
      <c r="BK16" s="126">
        <f t="shared" si="37"/>
        <v>-1.8945196958652311</v>
      </c>
      <c r="BL16" s="126">
        <f t="shared" si="38"/>
        <v>1.7873859316767562</v>
      </c>
      <c r="BM16" s="126">
        <f t="shared" si="39"/>
        <v>5.1528349072819182E-2</v>
      </c>
      <c r="BN16" s="127">
        <f t="shared" ref="BN16:BN24" si="43">BM16+BL16+BK16+BJ16+BH16</f>
        <v>3.2503360159835681E-3</v>
      </c>
      <c r="BO16" s="128">
        <f t="shared" si="40"/>
        <v>1.0630785979847768</v>
      </c>
      <c r="BP16" s="129">
        <f t="shared" si="41"/>
        <v>0</v>
      </c>
      <c r="BQ16" s="107"/>
      <c r="BR16" s="187" t="s">
        <v>265</v>
      </c>
      <c r="BS16" s="36">
        <v>78.959999999999994</v>
      </c>
    </row>
    <row r="17" spans="1:71" x14ac:dyDescent="0.15">
      <c r="A17" s="37">
        <v>60</v>
      </c>
      <c r="B17" s="15" t="s">
        <v>51</v>
      </c>
      <c r="C17" s="15" t="s">
        <v>251</v>
      </c>
      <c r="D17" s="38">
        <v>7.5200000000000003E-2</v>
      </c>
      <c r="E17" s="39">
        <v>2.98E-2</v>
      </c>
      <c r="F17" s="39">
        <v>4.18</v>
      </c>
      <c r="G17" s="39">
        <v>1.29</v>
      </c>
      <c r="H17" s="39">
        <v>0</v>
      </c>
      <c r="I17" s="39">
        <v>12.78</v>
      </c>
      <c r="J17" s="39">
        <v>78.52</v>
      </c>
      <c r="K17" s="39">
        <v>1.94</v>
      </c>
      <c r="L17" s="39">
        <v>0</v>
      </c>
      <c r="M17" s="39">
        <v>0</v>
      </c>
      <c r="N17" s="40">
        <v>98.815100000000001</v>
      </c>
      <c r="O17" s="41">
        <f t="shared" si="0"/>
        <v>5.8934169278996868E-4</v>
      </c>
      <c r="P17" s="108">
        <f t="shared" si="1"/>
        <v>2.447437582128778E-4</v>
      </c>
      <c r="Q17" s="108">
        <f t="shared" si="2"/>
        <v>2.0001875773996029E-2</v>
      </c>
      <c r="R17" s="108">
        <f t="shared" si="3"/>
        <v>1.6337386018237084E-2</v>
      </c>
      <c r="S17" s="108">
        <f t="shared" si="4"/>
        <v>0</v>
      </c>
      <c r="T17" s="108">
        <f t="shared" si="5"/>
        <v>0.4113954611298889</v>
      </c>
      <c r="U17" s="108">
        <f t="shared" si="6"/>
        <v>0.37895752895752893</v>
      </c>
      <c r="V17" s="108">
        <f t="shared" si="7"/>
        <v>1.7984911215724375E-2</v>
      </c>
      <c r="W17" s="108">
        <f t="shared" si="8"/>
        <v>0</v>
      </c>
      <c r="X17" s="108">
        <f t="shared" si="9"/>
        <v>0</v>
      </c>
      <c r="Y17" s="42">
        <f t="shared" ref="Y17:Y25" si="44">O17+P17+Q17+R17+S17+T17+U17+V17+W17+X17</f>
        <v>0.84551124854637827</v>
      </c>
      <c r="Z17" s="109">
        <f t="shared" si="11"/>
        <v>2.0001875773996029E-2</v>
      </c>
      <c r="AA17" s="109">
        <f t="shared" si="12"/>
        <v>1.7984911215724375E-2</v>
      </c>
      <c r="AB17" s="110">
        <f t="shared" si="13"/>
        <v>0.37895752895752893</v>
      </c>
      <c r="AC17" s="111">
        <f t="shared" si="14"/>
        <v>49.31268704751939</v>
      </c>
      <c r="AD17" s="112">
        <f t="shared" si="15"/>
        <v>50.687312952480603</v>
      </c>
      <c r="AE17" s="112">
        <v>50</v>
      </c>
      <c r="AF17" s="113">
        <v>50</v>
      </c>
      <c r="AG17" s="114">
        <f t="shared" si="16"/>
        <v>90.292315637065627</v>
      </c>
      <c r="AH17" s="115">
        <f t="shared" si="17"/>
        <v>2.4987012669164774</v>
      </c>
      <c r="AI17" s="115">
        <f t="shared" si="18"/>
        <v>4.8013582709191862</v>
      </c>
      <c r="AJ17" s="116">
        <f t="shared" ref="AJ17:AJ25" si="45">AI17+AH17+AG17</f>
        <v>97.592375174901292</v>
      </c>
      <c r="AK17" s="115">
        <f t="shared" ref="AK17:AK25" si="46">AG17*100/AJ17</f>
        <v>92.519846427804652</v>
      </c>
      <c r="AL17" s="115">
        <f t="shared" ref="AL17:AL25" si="47">AH17*100/AJ17</f>
        <v>2.5603447630395322</v>
      </c>
      <c r="AM17" s="116">
        <f t="shared" ref="AM17:AM25" si="48">AI17*100/AJ17</f>
        <v>4.9198088091558141</v>
      </c>
      <c r="AN17" s="115">
        <f t="shared" si="23"/>
        <v>0.38830649246765014</v>
      </c>
      <c r="AO17" s="115">
        <f t="shared" si="24"/>
        <v>1.8428602832436972E-2</v>
      </c>
      <c r="AP17" s="115">
        <f t="shared" si="25"/>
        <v>2.0495326338916781E-2</v>
      </c>
      <c r="AQ17" s="116">
        <f t="shared" ref="AQ17:AQ25" si="49">AP17+AO17+AN17</f>
        <v>0.42723042163900388</v>
      </c>
      <c r="AR17" s="115">
        <f t="shared" ref="AR17:AR25" si="50">AN17*100/AQ17</f>
        <v>90.889242151336489</v>
      </c>
      <c r="AS17" s="115">
        <f t="shared" ref="AS17:AS25" si="51">AO17*100/AQ17</f>
        <v>4.3135043524612477</v>
      </c>
      <c r="AT17" s="115">
        <f t="shared" ref="AT17:AT25" si="52">AP17*100/AQ17</f>
        <v>4.7972534962022619</v>
      </c>
      <c r="AU17" s="117">
        <f t="shared" si="30"/>
        <v>4.7972534962022632E-2</v>
      </c>
      <c r="AV17" s="118"/>
      <c r="AW17" s="118">
        <f t="shared" si="31"/>
        <v>3.8195303744300392E-2</v>
      </c>
      <c r="AX17" s="118">
        <f t="shared" si="32"/>
        <v>0.96180469625569964</v>
      </c>
      <c r="AY17" s="118">
        <f t="shared" si="33"/>
        <v>0.90889242151336491</v>
      </c>
      <c r="AZ17" s="118">
        <f t="shared" si="34"/>
        <v>4.3135043524612476E-2</v>
      </c>
      <c r="BA17" s="118">
        <f t="shared" si="42"/>
        <v>2</v>
      </c>
      <c r="BB17" s="119"/>
      <c r="BC17" s="120"/>
      <c r="BD17" s="121"/>
      <c r="BE17" s="122"/>
      <c r="BF17" s="123"/>
      <c r="BG17" s="124"/>
      <c r="BH17" s="125">
        <f t="shared" si="35"/>
        <v>0.14391760488606789</v>
      </c>
      <c r="BI17" s="126">
        <v>0</v>
      </c>
      <c r="BJ17" s="126">
        <f t="shared" si="36"/>
        <v>-7.6390607488600784E-2</v>
      </c>
      <c r="BK17" s="126">
        <f t="shared" si="37"/>
        <v>-1.9236093925113993</v>
      </c>
      <c r="BL17" s="126">
        <f t="shared" si="38"/>
        <v>1.8177848430267298</v>
      </c>
      <c r="BM17" s="126">
        <f t="shared" si="39"/>
        <v>4.3135043524612476E-2</v>
      </c>
      <c r="BN17" s="127">
        <f t="shared" si="43"/>
        <v>4.837491437410163E-3</v>
      </c>
      <c r="BO17" s="128">
        <f t="shared" si="40"/>
        <v>1.1121475960642053</v>
      </c>
      <c r="BP17" s="129">
        <f t="shared" si="41"/>
        <v>1.2236040308332653E-2</v>
      </c>
      <c r="BQ17" s="107"/>
      <c r="BR17" s="187" t="s">
        <v>266</v>
      </c>
      <c r="BS17" s="36">
        <v>31.065000000000001</v>
      </c>
    </row>
    <row r="18" spans="1:71" x14ac:dyDescent="0.15">
      <c r="A18" s="37">
        <v>61</v>
      </c>
      <c r="B18" s="15" t="s">
        <v>52</v>
      </c>
      <c r="C18" s="15" t="s">
        <v>251</v>
      </c>
      <c r="D18" s="38">
        <v>1.03E-2</v>
      </c>
      <c r="E18" s="39">
        <v>1.1599999999999999E-2</v>
      </c>
      <c r="F18" s="39">
        <v>4.18</v>
      </c>
      <c r="G18" s="39">
        <v>1.29</v>
      </c>
      <c r="H18" s="39">
        <v>0</v>
      </c>
      <c r="I18" s="39">
        <v>13.06</v>
      </c>
      <c r="J18" s="39">
        <v>78.53</v>
      </c>
      <c r="K18" s="39">
        <v>2.12</v>
      </c>
      <c r="L18" s="39">
        <v>0</v>
      </c>
      <c r="M18" s="39">
        <v>0</v>
      </c>
      <c r="N18" s="40">
        <v>99.201999999999998</v>
      </c>
      <c r="O18" s="41">
        <f t="shared" si="0"/>
        <v>8.0721003134796244E-5</v>
      </c>
      <c r="P18" s="108">
        <f t="shared" si="1"/>
        <v>9.5269382391590003E-5</v>
      </c>
      <c r="Q18" s="108">
        <f t="shared" si="2"/>
        <v>2.0001875773996029E-2</v>
      </c>
      <c r="R18" s="108">
        <f t="shared" si="3"/>
        <v>1.6337386018237084E-2</v>
      </c>
      <c r="S18" s="108">
        <f t="shared" si="4"/>
        <v>0</v>
      </c>
      <c r="T18" s="108">
        <f t="shared" si="5"/>
        <v>0.42040882021567683</v>
      </c>
      <c r="U18" s="108">
        <f t="shared" si="6"/>
        <v>0.37900579150579156</v>
      </c>
      <c r="V18" s="108">
        <f t="shared" si="7"/>
        <v>1.9653614318214267E-2</v>
      </c>
      <c r="W18" s="108">
        <f t="shared" si="8"/>
        <v>0</v>
      </c>
      <c r="X18" s="108">
        <f t="shared" si="9"/>
        <v>0</v>
      </c>
      <c r="Y18" s="42">
        <f t="shared" si="44"/>
        <v>0.85558347821744207</v>
      </c>
      <c r="Z18" s="109">
        <f t="shared" si="11"/>
        <v>2.0001875773996029E-2</v>
      </c>
      <c r="AA18" s="109">
        <f t="shared" si="12"/>
        <v>1.9653614318214267E-2</v>
      </c>
      <c r="AB18" s="110">
        <f t="shared" si="13"/>
        <v>0.37900579150579156</v>
      </c>
      <c r="AC18" s="111">
        <f t="shared" si="14"/>
        <v>48.932838496397572</v>
      </c>
      <c r="AD18" s="112">
        <f t="shared" si="15"/>
        <v>51.067161503602435</v>
      </c>
      <c r="AE18" s="112">
        <v>50</v>
      </c>
      <c r="AF18" s="113">
        <v>50</v>
      </c>
      <c r="AG18" s="114">
        <f t="shared" si="16"/>
        <v>90.303814913127425</v>
      </c>
      <c r="AH18" s="115">
        <f t="shared" si="17"/>
        <v>2.730539528795326</v>
      </c>
      <c r="AI18" s="115">
        <f t="shared" si="18"/>
        <v>4.8013582709191862</v>
      </c>
      <c r="AJ18" s="116">
        <f t="shared" si="45"/>
        <v>97.835712712841939</v>
      </c>
      <c r="AK18" s="115">
        <f t="shared" si="46"/>
        <v>92.301484201560001</v>
      </c>
      <c r="AL18" s="115">
        <f t="shared" si="47"/>
        <v>2.7909435655768622</v>
      </c>
      <c r="AM18" s="116">
        <f t="shared" si="48"/>
        <v>4.9075722328631421</v>
      </c>
      <c r="AN18" s="115">
        <f t="shared" si="23"/>
        <v>0.38739002455904142</v>
      </c>
      <c r="AO18" s="115">
        <f t="shared" si="24"/>
        <v>2.0088384673907046E-2</v>
      </c>
      <c r="AP18" s="115">
        <f t="shared" si="25"/>
        <v>2.0444350247341304E-2</v>
      </c>
      <c r="AQ18" s="116">
        <f t="shared" si="49"/>
        <v>0.42792275948028979</v>
      </c>
      <c r="AR18" s="115">
        <f t="shared" si="50"/>
        <v>90.52802543840501</v>
      </c>
      <c r="AS18" s="115">
        <f t="shared" si="51"/>
        <v>4.694395011451201</v>
      </c>
      <c r="AT18" s="115">
        <f t="shared" si="52"/>
        <v>4.7775795501437859</v>
      </c>
      <c r="AU18" s="117">
        <f t="shared" si="30"/>
        <v>4.7775795501437866E-2</v>
      </c>
      <c r="AV18" s="118"/>
      <c r="AW18" s="118">
        <f t="shared" si="31"/>
        <v>3.7407047353920357E-2</v>
      </c>
      <c r="AX18" s="118">
        <f t="shared" si="32"/>
        <v>0.96259295264607958</v>
      </c>
      <c r="AY18" s="118">
        <f t="shared" si="33"/>
        <v>0.90528025438405013</v>
      </c>
      <c r="AZ18" s="118">
        <f t="shared" si="34"/>
        <v>4.6943950114512016E-2</v>
      </c>
      <c r="BA18" s="118">
        <f t="shared" si="42"/>
        <v>2</v>
      </c>
      <c r="BB18" s="119"/>
      <c r="BC18" s="120"/>
      <c r="BD18" s="121"/>
      <c r="BE18" s="122"/>
      <c r="BF18" s="123"/>
      <c r="BG18" s="124"/>
      <c r="BH18" s="125">
        <f t="shared" si="35"/>
        <v>0.14332738650431359</v>
      </c>
      <c r="BI18" s="126">
        <v>0</v>
      </c>
      <c r="BJ18" s="126">
        <f t="shared" si="36"/>
        <v>-7.4814094707840714E-2</v>
      </c>
      <c r="BK18" s="126">
        <f t="shared" si="37"/>
        <v>-1.9251859052921592</v>
      </c>
      <c r="BL18" s="126">
        <f t="shared" si="38"/>
        <v>1.8105605087681003</v>
      </c>
      <c r="BM18" s="126">
        <f t="shared" si="39"/>
        <v>4.6943950114512016E-2</v>
      </c>
      <c r="BN18" s="127">
        <f t="shared" si="43"/>
        <v>8.3184538692587795E-4</v>
      </c>
      <c r="BO18" s="128">
        <f t="shared" si="40"/>
        <v>1.0177199699832822</v>
      </c>
      <c r="BP18" s="129">
        <f t="shared" si="41"/>
        <v>4.7630224019013009E-3</v>
      </c>
      <c r="BQ18" s="107"/>
      <c r="BR18" s="187" t="s">
        <v>267</v>
      </c>
      <c r="BS18" s="36">
        <v>207.2</v>
      </c>
    </row>
    <row r="19" spans="1:71" x14ac:dyDescent="0.15">
      <c r="A19" s="37">
        <v>62</v>
      </c>
      <c r="B19" s="15" t="s">
        <v>53</v>
      </c>
      <c r="C19" s="15" t="s">
        <v>251</v>
      </c>
      <c r="D19" s="38">
        <v>0</v>
      </c>
      <c r="E19" s="39">
        <v>1.12E-2</v>
      </c>
      <c r="F19" s="39">
        <v>3.9</v>
      </c>
      <c r="G19" s="39">
        <v>1.23</v>
      </c>
      <c r="H19" s="39">
        <v>5.4999999999999997E-3</v>
      </c>
      <c r="I19" s="39">
        <v>12.93</v>
      </c>
      <c r="J19" s="39">
        <v>78.150000000000006</v>
      </c>
      <c r="K19" s="39">
        <v>2.0699999999999998</v>
      </c>
      <c r="L19" s="39">
        <v>0</v>
      </c>
      <c r="M19" s="39">
        <v>0</v>
      </c>
      <c r="N19" s="40">
        <v>98.296800000000005</v>
      </c>
      <c r="O19" s="41">
        <f t="shared" si="0"/>
        <v>0</v>
      </c>
      <c r="P19" s="108">
        <f t="shared" si="1"/>
        <v>9.1984231274638633E-5</v>
      </c>
      <c r="Q19" s="108">
        <f t="shared" si="2"/>
        <v>1.8662037205402993E-2</v>
      </c>
      <c r="R19" s="108">
        <f t="shared" si="3"/>
        <v>1.5577507598784195E-2</v>
      </c>
      <c r="S19" s="108">
        <f t="shared" si="4"/>
        <v>7.3410076227021064E-5</v>
      </c>
      <c r="T19" s="108">
        <f t="shared" si="5"/>
        <v>0.41622404635441812</v>
      </c>
      <c r="U19" s="108">
        <f t="shared" si="6"/>
        <v>0.37717181467181471</v>
      </c>
      <c r="V19" s="108">
        <f t="shared" si="7"/>
        <v>1.9190085678633739E-2</v>
      </c>
      <c r="W19" s="108">
        <f t="shared" si="8"/>
        <v>0</v>
      </c>
      <c r="X19" s="108">
        <f t="shared" si="9"/>
        <v>0</v>
      </c>
      <c r="Y19" s="42">
        <f t="shared" si="44"/>
        <v>0.84699088581655546</v>
      </c>
      <c r="Z19" s="109">
        <f t="shared" si="11"/>
        <v>1.8662037205402993E-2</v>
      </c>
      <c r="AA19" s="109">
        <f t="shared" si="12"/>
        <v>1.9190085678633739E-2</v>
      </c>
      <c r="AB19" s="110">
        <f t="shared" si="13"/>
        <v>0.37717181467181471</v>
      </c>
      <c r="AC19" s="111">
        <f t="shared" si="14"/>
        <v>48.999811509865395</v>
      </c>
      <c r="AD19" s="112">
        <f t="shared" si="15"/>
        <v>51.000188490134605</v>
      </c>
      <c r="AE19" s="112">
        <v>50</v>
      </c>
      <c r="AF19" s="113">
        <v>50</v>
      </c>
      <c r="AG19" s="114">
        <f t="shared" si="16"/>
        <v>89.866842422779925</v>
      </c>
      <c r="AH19" s="115">
        <f t="shared" si="17"/>
        <v>2.6661400116067573</v>
      </c>
      <c r="AI19" s="115">
        <f t="shared" si="18"/>
        <v>4.4797361857858435</v>
      </c>
      <c r="AJ19" s="116">
        <f t="shared" si="45"/>
        <v>97.012718620172521</v>
      </c>
      <c r="AK19" s="115">
        <f t="shared" si="46"/>
        <v>92.634083139788729</v>
      </c>
      <c r="AL19" s="115">
        <f t="shared" si="47"/>
        <v>2.7482376017574759</v>
      </c>
      <c r="AM19" s="116">
        <f t="shared" si="48"/>
        <v>4.6176792584537889</v>
      </c>
      <c r="AN19" s="115">
        <f t="shared" si="23"/>
        <v>0.38878594480846423</v>
      </c>
      <c r="AO19" s="115">
        <f t="shared" si="24"/>
        <v>1.9780999802476846E-2</v>
      </c>
      <c r="AP19" s="115">
        <f t="shared" si="25"/>
        <v>1.9236691302786012E-2</v>
      </c>
      <c r="AQ19" s="116">
        <f t="shared" si="49"/>
        <v>0.42780363591372711</v>
      </c>
      <c r="AR19" s="115">
        <f t="shared" si="50"/>
        <v>90.879532610346644</v>
      </c>
      <c r="AS19" s="115">
        <f t="shared" si="51"/>
        <v>4.6238503233446044</v>
      </c>
      <c r="AT19" s="115">
        <f t="shared" si="52"/>
        <v>4.4966170663087519</v>
      </c>
      <c r="AU19" s="117">
        <f t="shared" si="30"/>
        <v>4.4966170663087515E-2</v>
      </c>
      <c r="AV19" s="118"/>
      <c r="AW19" s="118">
        <f t="shared" si="31"/>
        <v>3.6075617274115811E-2</v>
      </c>
      <c r="AX19" s="118">
        <f t="shared" si="32"/>
        <v>0.96392438272588421</v>
      </c>
      <c r="AY19" s="118">
        <f t="shared" si="33"/>
        <v>0.90879532610346647</v>
      </c>
      <c r="AZ19" s="118">
        <f t="shared" si="34"/>
        <v>4.6238503233446027E-2</v>
      </c>
      <c r="BA19" s="118">
        <f t="shared" si="42"/>
        <v>2</v>
      </c>
      <c r="BB19" s="119"/>
      <c r="BC19" s="120"/>
      <c r="BD19" s="121"/>
      <c r="BE19" s="122"/>
      <c r="BF19" s="123"/>
      <c r="BG19" s="124"/>
      <c r="BH19" s="125">
        <f t="shared" si="35"/>
        <v>0.13489851198926256</v>
      </c>
      <c r="BI19" s="126">
        <v>0</v>
      </c>
      <c r="BJ19" s="126">
        <f t="shared" si="36"/>
        <v>-7.2151234548231621E-2</v>
      </c>
      <c r="BK19" s="126">
        <f t="shared" si="37"/>
        <v>-1.9278487654517684</v>
      </c>
      <c r="BL19" s="126">
        <f t="shared" si="38"/>
        <v>1.8175906522069329</v>
      </c>
      <c r="BM19" s="126">
        <f t="shared" si="39"/>
        <v>4.6238503233446027E-2</v>
      </c>
      <c r="BN19" s="127">
        <f t="shared" si="43"/>
        <v>-1.2723325703585253E-3</v>
      </c>
      <c r="BO19" s="128">
        <f t="shared" si="40"/>
        <v>0.97248326651200545</v>
      </c>
      <c r="BP19" s="129">
        <f t="shared" si="41"/>
        <v>4.9289490885811521E-3</v>
      </c>
      <c r="BQ19" s="107"/>
      <c r="BR19" s="187" t="s">
        <v>268</v>
      </c>
      <c r="BS19" s="36">
        <v>107.8682</v>
      </c>
    </row>
    <row r="20" spans="1:71" x14ac:dyDescent="0.15">
      <c r="A20" s="37">
        <v>1</v>
      </c>
      <c r="B20" s="15" t="s">
        <v>90</v>
      </c>
      <c r="C20" s="15" t="s">
        <v>251</v>
      </c>
      <c r="D20" s="38">
        <v>0.1132</v>
      </c>
      <c r="E20" s="39">
        <v>6.2E-2</v>
      </c>
      <c r="F20" s="39">
        <v>2.89</v>
      </c>
      <c r="G20" s="39">
        <v>1.02</v>
      </c>
      <c r="H20" s="39">
        <v>3.1099999999999999E-2</v>
      </c>
      <c r="I20" s="39">
        <v>13.31</v>
      </c>
      <c r="J20" s="39">
        <v>81.56</v>
      </c>
      <c r="K20" s="39">
        <v>1.37</v>
      </c>
      <c r="L20" s="39">
        <v>0</v>
      </c>
      <c r="M20" s="39">
        <v>0</v>
      </c>
      <c r="N20" s="40">
        <v>100.3562</v>
      </c>
      <c r="O20" s="41">
        <f t="shared" si="0"/>
        <v>8.8714733542319749E-4</v>
      </c>
      <c r="P20" s="108">
        <f t="shared" si="1"/>
        <v>5.0919842312746382E-4</v>
      </c>
      <c r="Q20" s="108">
        <f t="shared" si="2"/>
        <v>1.3829048082978117E-2</v>
      </c>
      <c r="R20" s="108">
        <f t="shared" si="3"/>
        <v>1.291793313069909E-2</v>
      </c>
      <c r="S20" s="108">
        <f t="shared" si="4"/>
        <v>4.1510061284733728E-4</v>
      </c>
      <c r="T20" s="108">
        <f t="shared" si="5"/>
        <v>0.42845646225655881</v>
      </c>
      <c r="U20" s="108">
        <f t="shared" si="6"/>
        <v>0.39362934362934365</v>
      </c>
      <c r="V20" s="108">
        <f t="shared" si="7"/>
        <v>1.2700684724506389E-2</v>
      </c>
      <c r="W20" s="108">
        <f t="shared" si="8"/>
        <v>0</v>
      </c>
      <c r="X20" s="108">
        <f t="shared" si="9"/>
        <v>0</v>
      </c>
      <c r="Y20" s="42">
        <f t="shared" si="44"/>
        <v>0.86334491819548398</v>
      </c>
      <c r="Z20" s="109">
        <f t="shared" si="11"/>
        <v>1.3829048082978117E-2</v>
      </c>
      <c r="AA20" s="109">
        <f t="shared" si="12"/>
        <v>1.2700684724506389E-2</v>
      </c>
      <c r="AB20" s="110">
        <f t="shared" si="13"/>
        <v>0.39362934362934365</v>
      </c>
      <c r="AC20" s="111">
        <f t="shared" si="14"/>
        <v>48.666421447759433</v>
      </c>
      <c r="AD20" s="112">
        <f t="shared" si="15"/>
        <v>51.333578552240574</v>
      </c>
      <c r="AE20" s="112">
        <v>50</v>
      </c>
      <c r="AF20" s="113">
        <v>50</v>
      </c>
      <c r="AG20" s="114">
        <f t="shared" si="16"/>
        <v>93.788095559845573</v>
      </c>
      <c r="AH20" s="115">
        <f t="shared" si="17"/>
        <v>1.7645467709667912</v>
      </c>
      <c r="AI20" s="115">
        <f t="shared" si="18"/>
        <v>3.3195993786977152</v>
      </c>
      <c r="AJ20" s="116">
        <f t="shared" si="45"/>
        <v>98.872241709510078</v>
      </c>
      <c r="AK20" s="115">
        <f t="shared" si="46"/>
        <v>94.857862973713196</v>
      </c>
      <c r="AL20" s="115">
        <f t="shared" si="47"/>
        <v>1.7846735751689418</v>
      </c>
      <c r="AM20" s="116">
        <f t="shared" si="48"/>
        <v>3.3574634511178658</v>
      </c>
      <c r="AN20" s="115">
        <f t="shared" si="23"/>
        <v>0.39811916552457643</v>
      </c>
      <c r="AO20" s="115">
        <f t="shared" si="24"/>
        <v>1.2845551496466948E-2</v>
      </c>
      <c r="AP20" s="115">
        <f t="shared" si="25"/>
        <v>1.3986785212788354E-2</v>
      </c>
      <c r="AQ20" s="116">
        <f t="shared" si="49"/>
        <v>0.42495150223383171</v>
      </c>
      <c r="AR20" s="115">
        <f t="shared" si="50"/>
        <v>93.685788479813255</v>
      </c>
      <c r="AS20" s="115">
        <f t="shared" si="51"/>
        <v>3.0228276471413946</v>
      </c>
      <c r="AT20" s="115">
        <f t="shared" si="52"/>
        <v>3.2913838730453659</v>
      </c>
      <c r="AU20" s="117">
        <f t="shared" si="30"/>
        <v>3.2913838730453671E-2</v>
      </c>
      <c r="AV20" s="118"/>
      <c r="AW20" s="118">
        <f t="shared" si="31"/>
        <v>2.9267518156246945E-2</v>
      </c>
      <c r="AX20" s="118">
        <f t="shared" si="32"/>
        <v>0.97073248184375305</v>
      </c>
      <c r="AY20" s="118">
        <f t="shared" si="33"/>
        <v>0.93685788479813237</v>
      </c>
      <c r="AZ20" s="118">
        <f t="shared" si="34"/>
        <v>3.0228276471413955E-2</v>
      </c>
      <c r="BA20" s="118">
        <f t="shared" si="42"/>
        <v>2</v>
      </c>
      <c r="BB20" s="119"/>
      <c r="BC20" s="120"/>
      <c r="BD20" s="121"/>
      <c r="BE20" s="122"/>
      <c r="BF20" s="123"/>
      <c r="BG20" s="124"/>
      <c r="BH20" s="125">
        <f t="shared" si="35"/>
        <v>9.8741516191361012E-2</v>
      </c>
      <c r="BI20" s="126">
        <v>0</v>
      </c>
      <c r="BJ20" s="126">
        <f t="shared" si="36"/>
        <v>-5.853503631249389E-2</v>
      </c>
      <c r="BK20" s="126">
        <f t="shared" si="37"/>
        <v>-1.9414649636875061</v>
      </c>
      <c r="BL20" s="126">
        <f t="shared" si="38"/>
        <v>1.8737157695962647</v>
      </c>
      <c r="BM20" s="126">
        <f t="shared" si="39"/>
        <v>3.0228276471413955E-2</v>
      </c>
      <c r="BN20" s="127">
        <f t="shared" si="43"/>
        <v>2.6855622590396672E-3</v>
      </c>
      <c r="BO20" s="128">
        <f t="shared" si="40"/>
        <v>1.0888427185578833</v>
      </c>
      <c r="BP20" s="129">
        <f t="shared" si="41"/>
        <v>3.6820930845863888E-2</v>
      </c>
      <c r="BQ20" s="107"/>
      <c r="BR20" s="187" t="s">
        <v>269</v>
      </c>
      <c r="BS20" s="36">
        <v>63.545999999999999</v>
      </c>
    </row>
    <row r="21" spans="1:71" x14ac:dyDescent="0.15">
      <c r="A21" s="37">
        <v>2</v>
      </c>
      <c r="B21" s="15" t="s">
        <v>91</v>
      </c>
      <c r="C21" s="15" t="s">
        <v>251</v>
      </c>
      <c r="D21" s="38">
        <v>0</v>
      </c>
      <c r="E21" s="39">
        <v>0</v>
      </c>
      <c r="F21" s="39">
        <v>2.97</v>
      </c>
      <c r="G21" s="39">
        <v>0.8337</v>
      </c>
      <c r="H21" s="39">
        <v>0</v>
      </c>
      <c r="I21" s="39">
        <v>13.48</v>
      </c>
      <c r="J21" s="39">
        <v>80.98</v>
      </c>
      <c r="K21" s="39">
        <v>1.41</v>
      </c>
      <c r="L21" s="39">
        <v>1.77E-2</v>
      </c>
      <c r="M21" s="39">
        <v>0</v>
      </c>
      <c r="N21" s="40">
        <v>99.691500000000005</v>
      </c>
      <c r="O21" s="41">
        <f t="shared" si="0"/>
        <v>0</v>
      </c>
      <c r="P21" s="108">
        <f t="shared" si="1"/>
        <v>0</v>
      </c>
      <c r="Q21" s="108">
        <f t="shared" si="2"/>
        <v>1.4211859102576127E-2</v>
      </c>
      <c r="R21" s="108">
        <f t="shared" si="3"/>
        <v>1.0558510638297873E-2</v>
      </c>
      <c r="S21" s="108">
        <f t="shared" si="4"/>
        <v>0</v>
      </c>
      <c r="T21" s="108">
        <f t="shared" si="5"/>
        <v>0.43392885884435861</v>
      </c>
      <c r="U21" s="108">
        <f t="shared" si="6"/>
        <v>0.3908301158301159</v>
      </c>
      <c r="V21" s="108">
        <f t="shared" si="7"/>
        <v>1.3071507636170808E-2</v>
      </c>
      <c r="W21" s="108">
        <f t="shared" si="8"/>
        <v>2.7853838164479275E-4</v>
      </c>
      <c r="X21" s="108">
        <f t="shared" si="9"/>
        <v>0</v>
      </c>
      <c r="Y21" s="42">
        <f t="shared" si="44"/>
        <v>0.86287939043316408</v>
      </c>
      <c r="Z21" s="109">
        <f t="shared" si="11"/>
        <v>1.4211859102576127E-2</v>
      </c>
      <c r="AA21" s="109">
        <f t="shared" si="12"/>
        <v>1.3350046017815601E-2</v>
      </c>
      <c r="AB21" s="110">
        <f t="shared" si="13"/>
        <v>0.3908301158301159</v>
      </c>
      <c r="AC21" s="111">
        <f t="shared" si="14"/>
        <v>48.487891307784679</v>
      </c>
      <c r="AD21" s="112">
        <f t="shared" si="15"/>
        <v>51.512108692215321</v>
      </c>
      <c r="AE21" s="112">
        <v>50</v>
      </c>
      <c r="AF21" s="113">
        <v>50</v>
      </c>
      <c r="AG21" s="114">
        <f t="shared" si="16"/>
        <v>93.121137548262553</v>
      </c>
      <c r="AH21" s="115">
        <f t="shared" si="17"/>
        <v>1.8160663847176459</v>
      </c>
      <c r="AI21" s="115">
        <f t="shared" si="18"/>
        <v>3.4114914030215275</v>
      </c>
      <c r="AJ21" s="116">
        <f t="shared" si="45"/>
        <v>98.348695336001725</v>
      </c>
      <c r="AK21" s="115">
        <f t="shared" si="46"/>
        <v>94.684669918721781</v>
      </c>
      <c r="AL21" s="115">
        <f t="shared" si="47"/>
        <v>1.8465586945644545</v>
      </c>
      <c r="AM21" s="116">
        <f t="shared" si="48"/>
        <v>3.4687713867137697</v>
      </c>
      <c r="AN21" s="115">
        <f t="shared" si="23"/>
        <v>0.39739227296800533</v>
      </c>
      <c r="AO21" s="115">
        <f t="shared" si="24"/>
        <v>1.3290982245888344E-2</v>
      </c>
      <c r="AP21" s="115">
        <f t="shared" si="25"/>
        <v>1.4450480562067715E-2</v>
      </c>
      <c r="AQ21" s="116">
        <f t="shared" si="49"/>
        <v>0.42513373577596136</v>
      </c>
      <c r="AR21" s="115">
        <f t="shared" si="50"/>
        <v>93.474650333895099</v>
      </c>
      <c r="AS21" s="115">
        <f t="shared" si="51"/>
        <v>3.1263061778970362</v>
      </c>
      <c r="AT21" s="115">
        <f t="shared" si="52"/>
        <v>3.3990434882078815</v>
      </c>
      <c r="AU21" s="117">
        <f t="shared" si="30"/>
        <v>3.3990434882078813E-2</v>
      </c>
      <c r="AV21" s="118"/>
      <c r="AW21" s="118">
        <f t="shared" si="31"/>
        <v>2.3754354708857159E-2</v>
      </c>
      <c r="AX21" s="118">
        <f t="shared" si="32"/>
        <v>0.97624564529114277</v>
      </c>
      <c r="AY21" s="118">
        <f t="shared" si="33"/>
        <v>0.93474650333895082</v>
      </c>
      <c r="AZ21" s="118">
        <f t="shared" si="34"/>
        <v>3.1263061778970369E-2</v>
      </c>
      <c r="BA21" s="118">
        <f t="shared" si="42"/>
        <v>2</v>
      </c>
      <c r="BB21" s="119"/>
      <c r="BC21" s="120"/>
      <c r="BD21" s="121"/>
      <c r="BE21" s="122"/>
      <c r="BF21" s="123"/>
      <c r="BG21" s="124"/>
      <c r="BH21" s="125">
        <f t="shared" si="35"/>
        <v>0.10197130464623644</v>
      </c>
      <c r="BI21" s="126">
        <v>0</v>
      </c>
      <c r="BJ21" s="126">
        <f t="shared" si="36"/>
        <v>-4.7508709417714318E-2</v>
      </c>
      <c r="BK21" s="126">
        <f t="shared" si="37"/>
        <v>-1.9524912905822855</v>
      </c>
      <c r="BL21" s="126">
        <f t="shared" si="38"/>
        <v>1.8694930066779016</v>
      </c>
      <c r="BM21" s="126">
        <f t="shared" si="39"/>
        <v>3.1263061778970369E-2</v>
      </c>
      <c r="BN21" s="127">
        <f t="shared" si="43"/>
        <v>2.7273731031086379E-3</v>
      </c>
      <c r="BO21" s="128">
        <f t="shared" si="40"/>
        <v>1.0872394752117036</v>
      </c>
      <c r="BP21" s="129">
        <f t="shared" si="41"/>
        <v>0</v>
      </c>
      <c r="BQ21" s="107"/>
      <c r="BR21" s="187" t="s">
        <v>270</v>
      </c>
      <c r="BS21" s="36">
        <v>196.96656999999999</v>
      </c>
    </row>
    <row r="22" spans="1:71" x14ac:dyDescent="0.15">
      <c r="A22" s="37">
        <v>3</v>
      </c>
      <c r="B22" s="15" t="s">
        <v>92</v>
      </c>
      <c r="C22" s="15" t="s">
        <v>251</v>
      </c>
      <c r="D22" s="38">
        <v>0.22939999999999999</v>
      </c>
      <c r="E22" s="39">
        <v>0</v>
      </c>
      <c r="F22" s="39">
        <v>2.75</v>
      </c>
      <c r="G22" s="39">
        <v>0.8992</v>
      </c>
      <c r="H22" s="39">
        <v>1.46E-2</v>
      </c>
      <c r="I22" s="39">
        <v>13.37</v>
      </c>
      <c r="J22" s="39">
        <v>82</v>
      </c>
      <c r="K22" s="39">
        <v>1.39</v>
      </c>
      <c r="L22" s="39">
        <v>0</v>
      </c>
      <c r="M22" s="39">
        <v>0</v>
      </c>
      <c r="N22" s="40">
        <v>100.65309999999999</v>
      </c>
      <c r="O22" s="41">
        <f t="shared" si="0"/>
        <v>1.7978056426332289E-3</v>
      </c>
      <c r="P22" s="108">
        <f t="shared" si="1"/>
        <v>0</v>
      </c>
      <c r="Q22" s="108">
        <f t="shared" si="2"/>
        <v>1.3159128798681599E-2</v>
      </c>
      <c r="R22" s="108">
        <f t="shared" si="3"/>
        <v>1.1388044579533942E-2</v>
      </c>
      <c r="S22" s="108">
        <f t="shared" si="4"/>
        <v>1.9487038416627411E-4</v>
      </c>
      <c r="T22" s="108">
        <f t="shared" si="5"/>
        <v>0.43038789634637048</v>
      </c>
      <c r="U22" s="108">
        <f t="shared" si="6"/>
        <v>0.39575289575289579</v>
      </c>
      <c r="V22" s="108">
        <f t="shared" si="7"/>
        <v>1.2886096180338598E-2</v>
      </c>
      <c r="W22" s="108">
        <f t="shared" si="8"/>
        <v>0</v>
      </c>
      <c r="X22" s="108">
        <f t="shared" si="9"/>
        <v>0</v>
      </c>
      <c r="Y22" s="42">
        <f t="shared" si="44"/>
        <v>0.86556673768462</v>
      </c>
      <c r="Z22" s="109">
        <f t="shared" si="11"/>
        <v>1.3159128798681599E-2</v>
      </c>
      <c r="AA22" s="109">
        <f t="shared" si="12"/>
        <v>1.2886096180338598E-2</v>
      </c>
      <c r="AB22" s="110">
        <f t="shared" si="13"/>
        <v>0.39575289575289579</v>
      </c>
      <c r="AC22" s="111">
        <f t="shared" si="14"/>
        <v>48.730860645156092</v>
      </c>
      <c r="AD22" s="112">
        <f t="shared" si="15"/>
        <v>51.269139354843894</v>
      </c>
      <c r="AE22" s="112">
        <v>50</v>
      </c>
      <c r="AF22" s="113">
        <v>50</v>
      </c>
      <c r="AG22" s="114">
        <f t="shared" si="16"/>
        <v>94.294063706563705</v>
      </c>
      <c r="AH22" s="115">
        <f t="shared" si="17"/>
        <v>1.7903065778422185</v>
      </c>
      <c r="AI22" s="115">
        <f t="shared" si="18"/>
        <v>3.1587883361310438</v>
      </c>
      <c r="AJ22" s="116">
        <f t="shared" si="45"/>
        <v>99.243158620536974</v>
      </c>
      <c r="AK22" s="115">
        <f t="shared" si="46"/>
        <v>95.01316263733959</v>
      </c>
      <c r="AL22" s="115">
        <f t="shared" si="47"/>
        <v>1.8039596912544658</v>
      </c>
      <c r="AM22" s="116">
        <f t="shared" si="48"/>
        <v>3.1828776714059335</v>
      </c>
      <c r="AN22" s="115">
        <f t="shared" si="23"/>
        <v>0.39877095938278639</v>
      </c>
      <c r="AO22" s="115">
        <f t="shared" si="24"/>
        <v>1.2984367244506466E-2</v>
      </c>
      <c r="AP22" s="115">
        <f t="shared" si="25"/>
        <v>1.3259482045504449E-2</v>
      </c>
      <c r="AQ22" s="116">
        <f t="shared" si="49"/>
        <v>0.42501480867279728</v>
      </c>
      <c r="AR22" s="115">
        <f t="shared" si="50"/>
        <v>93.825191792266466</v>
      </c>
      <c r="AS22" s="115">
        <f t="shared" si="51"/>
        <v>3.0550387844256588</v>
      </c>
      <c r="AT22" s="115">
        <f t="shared" si="52"/>
        <v>3.1197694233078876</v>
      </c>
      <c r="AU22" s="117">
        <f t="shared" si="30"/>
        <v>3.1197694233078867E-2</v>
      </c>
      <c r="AV22" s="118"/>
      <c r="AW22" s="118">
        <f t="shared" si="31"/>
        <v>2.5777874086275712E-2</v>
      </c>
      <c r="AX22" s="118">
        <f t="shared" si="32"/>
        <v>0.97422212591372426</v>
      </c>
      <c r="AY22" s="118">
        <f t="shared" si="33"/>
        <v>0.9382519179226646</v>
      </c>
      <c r="AZ22" s="118">
        <f t="shared" si="34"/>
        <v>3.0550387844256587E-2</v>
      </c>
      <c r="BA22" s="118">
        <f t="shared" si="42"/>
        <v>2</v>
      </c>
      <c r="BB22" s="119"/>
      <c r="BC22" s="120"/>
      <c r="BD22" s="121"/>
      <c r="BE22" s="122"/>
      <c r="BF22" s="123"/>
      <c r="BG22" s="124"/>
      <c r="BH22" s="125">
        <f t="shared" si="35"/>
        <v>9.3593082699236607E-2</v>
      </c>
      <c r="BI22" s="126">
        <v>0</v>
      </c>
      <c r="BJ22" s="126">
        <f t="shared" si="36"/>
        <v>-5.1555748172551423E-2</v>
      </c>
      <c r="BK22" s="126">
        <f t="shared" si="37"/>
        <v>-1.9484442518274485</v>
      </c>
      <c r="BL22" s="126">
        <f t="shared" si="38"/>
        <v>1.8765038358453292</v>
      </c>
      <c r="BM22" s="126">
        <f t="shared" si="39"/>
        <v>3.0550387844256587E-2</v>
      </c>
      <c r="BN22" s="127">
        <f t="shared" si="43"/>
        <v>6.4730638882243285E-4</v>
      </c>
      <c r="BO22" s="128">
        <f t="shared" si="40"/>
        <v>1.0211881561740623</v>
      </c>
      <c r="BP22" s="129">
        <f t="shared" si="41"/>
        <v>0</v>
      </c>
      <c r="BQ22" s="107"/>
      <c r="BR22" s="187" t="s">
        <v>271</v>
      </c>
      <c r="BS22" s="36">
        <v>74.921594999999996</v>
      </c>
    </row>
    <row r="23" spans="1:71" x14ac:dyDescent="0.15">
      <c r="A23" s="37">
        <v>127</v>
      </c>
      <c r="B23" s="15" t="s">
        <v>192</v>
      </c>
      <c r="C23" s="15" t="s">
        <v>251</v>
      </c>
      <c r="D23" s="38">
        <v>5.91E-2</v>
      </c>
      <c r="E23" s="39">
        <v>0</v>
      </c>
      <c r="F23" s="39">
        <v>3.34</v>
      </c>
      <c r="G23" s="39">
        <v>1.61</v>
      </c>
      <c r="H23" s="39">
        <v>0</v>
      </c>
      <c r="I23" s="39">
        <v>13.19</v>
      </c>
      <c r="J23" s="39">
        <v>79.78</v>
      </c>
      <c r="K23" s="39">
        <v>1.64</v>
      </c>
      <c r="L23" s="39">
        <v>0</v>
      </c>
      <c r="M23" s="39">
        <v>0</v>
      </c>
      <c r="N23" s="40">
        <v>99.619100000000003</v>
      </c>
      <c r="O23" s="41">
        <f t="shared" si="0"/>
        <v>4.6316614420062696E-4</v>
      </c>
      <c r="P23" s="108">
        <f t="shared" si="1"/>
        <v>0</v>
      </c>
      <c r="Q23" s="108">
        <f t="shared" si="2"/>
        <v>1.5982360068216923E-2</v>
      </c>
      <c r="R23" s="108">
        <f t="shared" si="3"/>
        <v>2.0390070921985817E-2</v>
      </c>
      <c r="S23" s="108">
        <f t="shared" si="4"/>
        <v>0</v>
      </c>
      <c r="T23" s="108">
        <f t="shared" si="5"/>
        <v>0.42459359407693542</v>
      </c>
      <c r="U23" s="108">
        <f t="shared" si="6"/>
        <v>0.38503861003861006</v>
      </c>
      <c r="V23" s="108">
        <f t="shared" si="7"/>
        <v>1.5203739378241222E-2</v>
      </c>
      <c r="W23" s="108">
        <f t="shared" si="8"/>
        <v>0</v>
      </c>
      <c r="X23" s="108">
        <f t="shared" si="9"/>
        <v>0</v>
      </c>
      <c r="Y23" s="42">
        <f t="shared" si="44"/>
        <v>0.86167154062819018</v>
      </c>
      <c r="Z23" s="109">
        <f t="shared" si="11"/>
        <v>1.5982360068216923E-2</v>
      </c>
      <c r="AA23" s="109">
        <f t="shared" si="12"/>
        <v>1.5203739378241222E-2</v>
      </c>
      <c r="AB23" s="110">
        <f t="shared" si="13"/>
        <v>0.38503861003861006</v>
      </c>
      <c r="AC23" s="111">
        <f t="shared" si="14"/>
        <v>48.304335220544139</v>
      </c>
      <c r="AD23" s="112">
        <f t="shared" si="15"/>
        <v>51.695664779455853</v>
      </c>
      <c r="AE23" s="112">
        <v>50</v>
      </c>
      <c r="AF23" s="113">
        <v>50</v>
      </c>
      <c r="AG23" s="114">
        <f t="shared" si="16"/>
        <v>91.74122442084942</v>
      </c>
      <c r="AH23" s="115">
        <f t="shared" si="17"/>
        <v>2.1123041637850632</v>
      </c>
      <c r="AI23" s="115">
        <f t="shared" si="18"/>
        <v>3.8364920155191586</v>
      </c>
      <c r="AJ23" s="116">
        <f t="shared" si="45"/>
        <v>97.690020600153645</v>
      </c>
      <c r="AK23" s="115">
        <f t="shared" si="46"/>
        <v>93.910538514826683</v>
      </c>
      <c r="AL23" s="115">
        <f t="shared" si="47"/>
        <v>2.1622517333994105</v>
      </c>
      <c r="AM23" s="116">
        <f t="shared" si="48"/>
        <v>3.9272097517738924</v>
      </c>
      <c r="AN23" s="115">
        <f t="shared" si="23"/>
        <v>0.39414323763383918</v>
      </c>
      <c r="AO23" s="115">
        <f t="shared" si="24"/>
        <v>1.5563247182094779E-2</v>
      </c>
      <c r="AP23" s="115">
        <f t="shared" si="25"/>
        <v>1.636027914625272E-2</v>
      </c>
      <c r="AQ23" s="116">
        <f t="shared" si="49"/>
        <v>0.42606676396218668</v>
      </c>
      <c r="AR23" s="115">
        <f t="shared" si="50"/>
        <v>92.50738874079822</v>
      </c>
      <c r="AS23" s="115">
        <f t="shared" si="51"/>
        <v>3.6527719358734148</v>
      </c>
      <c r="AT23" s="115">
        <f t="shared" si="52"/>
        <v>3.8398393233283721</v>
      </c>
      <c r="AU23" s="117">
        <f t="shared" si="30"/>
        <v>3.8398393233283715E-2</v>
      </c>
      <c r="AV23" s="118"/>
      <c r="AW23" s="118">
        <f t="shared" si="31"/>
        <v>4.5822066124686284E-2</v>
      </c>
      <c r="AX23" s="118">
        <f t="shared" si="32"/>
        <v>0.9541779338753138</v>
      </c>
      <c r="AY23" s="118">
        <f t="shared" si="33"/>
        <v>0.92507388740798224</v>
      </c>
      <c r="AZ23" s="118">
        <f t="shared" si="34"/>
        <v>3.6527719358734147E-2</v>
      </c>
      <c r="BA23" s="118">
        <f t="shared" si="42"/>
        <v>2</v>
      </c>
      <c r="BB23" s="119"/>
      <c r="BC23" s="120"/>
      <c r="BD23" s="121"/>
      <c r="BE23" s="122"/>
      <c r="BF23" s="123"/>
      <c r="BG23" s="124"/>
      <c r="BH23" s="125">
        <f t="shared" si="35"/>
        <v>0.11519517969985114</v>
      </c>
      <c r="BI23" s="126">
        <v>0</v>
      </c>
      <c r="BJ23" s="126">
        <f t="shared" si="36"/>
        <v>-9.1644132249372567E-2</v>
      </c>
      <c r="BK23" s="126">
        <f t="shared" si="37"/>
        <v>-1.9083558677506276</v>
      </c>
      <c r="BL23" s="126">
        <f t="shared" si="38"/>
        <v>1.8501477748159645</v>
      </c>
      <c r="BM23" s="126">
        <f t="shared" si="39"/>
        <v>3.6527719358734147E-2</v>
      </c>
      <c r="BN23" s="127">
        <f t="shared" si="43"/>
        <v>1.8706738745495749E-3</v>
      </c>
      <c r="BO23" s="128">
        <f t="shared" si="40"/>
        <v>1.0512124465307542</v>
      </c>
      <c r="BP23" s="129">
        <f t="shared" si="41"/>
        <v>0</v>
      </c>
      <c r="BQ23" s="107"/>
      <c r="BR23" s="187" t="s">
        <v>73</v>
      </c>
      <c r="BS23" s="36">
        <f>BS19+BS15+2*BS17</f>
        <v>378.97860000000003</v>
      </c>
    </row>
    <row r="24" spans="1:71" x14ac:dyDescent="0.15">
      <c r="A24" s="37">
        <v>128</v>
      </c>
      <c r="B24" s="15" t="s">
        <v>193</v>
      </c>
      <c r="C24" s="15" t="s">
        <v>251</v>
      </c>
      <c r="D24" s="38">
        <v>2.0899999999999998E-2</v>
      </c>
      <c r="E24" s="39">
        <v>0</v>
      </c>
      <c r="F24" s="39">
        <v>3.25</v>
      </c>
      <c r="G24" s="39">
        <v>1.46</v>
      </c>
      <c r="H24" s="39">
        <v>0</v>
      </c>
      <c r="I24" s="39">
        <v>13.01</v>
      </c>
      <c r="J24" s="39">
        <v>79.12</v>
      </c>
      <c r="K24" s="39">
        <v>1.74</v>
      </c>
      <c r="L24" s="39">
        <v>9.1999999999999998E-3</v>
      </c>
      <c r="M24" s="39">
        <v>0</v>
      </c>
      <c r="N24" s="40">
        <v>98.610200000000006</v>
      </c>
      <c r="O24" s="41">
        <f t="shared" si="0"/>
        <v>1.6379310344827585E-4</v>
      </c>
      <c r="P24" s="108">
        <f t="shared" si="1"/>
        <v>0</v>
      </c>
      <c r="Q24" s="108">
        <f t="shared" si="2"/>
        <v>1.5551697671169162E-2</v>
      </c>
      <c r="R24" s="108">
        <f t="shared" si="3"/>
        <v>1.8490374873353598E-2</v>
      </c>
      <c r="S24" s="108">
        <f t="shared" si="4"/>
        <v>0</v>
      </c>
      <c r="T24" s="108">
        <f t="shared" si="5"/>
        <v>0.41879929180750036</v>
      </c>
      <c r="U24" s="108">
        <f t="shared" si="6"/>
        <v>0.38185328185328188</v>
      </c>
      <c r="V24" s="108">
        <f t="shared" si="7"/>
        <v>1.6130796657402274E-2</v>
      </c>
      <c r="W24" s="108">
        <f t="shared" si="8"/>
        <v>1.4477701192836686E-4</v>
      </c>
      <c r="X24" s="108">
        <f t="shared" si="9"/>
        <v>0</v>
      </c>
      <c r="Y24" s="42">
        <f t="shared" si="44"/>
        <v>0.85113401297808389</v>
      </c>
      <c r="Z24" s="109">
        <f t="shared" si="11"/>
        <v>1.5551697671169162E-2</v>
      </c>
      <c r="AA24" s="109">
        <f t="shared" si="12"/>
        <v>1.6275573669330641E-2</v>
      </c>
      <c r="AB24" s="110">
        <f t="shared" si="13"/>
        <v>0.38185328185328188</v>
      </c>
      <c r="AC24" s="111">
        <f t="shared" si="14"/>
        <v>48.603456904081419</v>
      </c>
      <c r="AD24" s="112">
        <f t="shared" si="15"/>
        <v>51.396543095918588</v>
      </c>
      <c r="AE24" s="112">
        <v>50</v>
      </c>
      <c r="AF24" s="113">
        <v>50</v>
      </c>
      <c r="AG24" s="114">
        <f t="shared" si="16"/>
        <v>90.982272200772201</v>
      </c>
      <c r="AH24" s="115">
        <f t="shared" si="17"/>
        <v>2.2411031981622016</v>
      </c>
      <c r="AI24" s="115">
        <f t="shared" si="18"/>
        <v>3.7331134881548702</v>
      </c>
      <c r="AJ24" s="116">
        <f t="shared" si="45"/>
        <v>96.956488887089279</v>
      </c>
      <c r="AK24" s="115">
        <f t="shared" si="46"/>
        <v>93.83824976039061</v>
      </c>
      <c r="AL24" s="115">
        <f t="shared" si="47"/>
        <v>2.3114525122419392</v>
      </c>
      <c r="AM24" s="116">
        <f t="shared" si="48"/>
        <v>3.8502977273674475</v>
      </c>
      <c r="AN24" s="115">
        <f t="shared" si="23"/>
        <v>0.39383984118687432</v>
      </c>
      <c r="AO24" s="115">
        <f t="shared" si="24"/>
        <v>1.6637150171751165E-2</v>
      </c>
      <c r="AP24" s="115">
        <f t="shared" si="25"/>
        <v>1.6039872988057455E-2</v>
      </c>
      <c r="AQ24" s="116">
        <f t="shared" si="49"/>
        <v>0.42651686434668296</v>
      </c>
      <c r="AR24" s="115">
        <f t="shared" si="50"/>
        <v>92.33863279712007</v>
      </c>
      <c r="AS24" s="115">
        <f t="shared" si="51"/>
        <v>3.9007016046681091</v>
      </c>
      <c r="AT24" s="115">
        <f t="shared" si="52"/>
        <v>3.7606655982118138</v>
      </c>
      <c r="AU24" s="117">
        <f t="shared" si="30"/>
        <v>3.760665598211814E-2</v>
      </c>
      <c r="AV24" s="118"/>
      <c r="AW24" s="118">
        <f t="shared" si="31"/>
        <v>4.2284042551703795E-2</v>
      </c>
      <c r="AX24" s="118">
        <f t="shared" si="32"/>
        <v>0.95771595744829618</v>
      </c>
      <c r="AY24" s="118">
        <f t="shared" si="33"/>
        <v>0.92338632797120068</v>
      </c>
      <c r="AZ24" s="118">
        <f t="shared" si="34"/>
        <v>3.9007016046681095E-2</v>
      </c>
      <c r="BA24" s="118">
        <f t="shared" si="42"/>
        <v>1.9999999999999998</v>
      </c>
      <c r="BB24" s="119"/>
      <c r="BC24" s="120"/>
      <c r="BD24" s="121"/>
      <c r="BE24" s="122"/>
      <c r="BF24" s="123"/>
      <c r="BG24" s="124"/>
      <c r="BH24" s="125">
        <f t="shared" si="35"/>
        <v>0.11281996794635442</v>
      </c>
      <c r="BI24" s="126">
        <v>0</v>
      </c>
      <c r="BJ24" s="126">
        <f t="shared" si="36"/>
        <v>-8.4568085103407589E-2</v>
      </c>
      <c r="BK24" s="126">
        <f t="shared" si="37"/>
        <v>-1.9154319148965924</v>
      </c>
      <c r="BL24" s="126">
        <f t="shared" si="38"/>
        <v>1.8467726559424014</v>
      </c>
      <c r="BM24" s="126">
        <f t="shared" si="39"/>
        <v>3.9007016046681095E-2</v>
      </c>
      <c r="BN24" s="127">
        <f t="shared" si="43"/>
        <v>-1.4003600645630665E-3</v>
      </c>
      <c r="BO24" s="128">
        <f t="shared" si="40"/>
        <v>0.96409979007655711</v>
      </c>
      <c r="BP24" s="129">
        <f t="shared" si="41"/>
        <v>0</v>
      </c>
      <c r="BQ24" s="107"/>
      <c r="BR24" s="187" t="s">
        <v>74</v>
      </c>
      <c r="BS24" s="36">
        <f>BS19+BS17</f>
        <v>138.9332</v>
      </c>
    </row>
    <row r="25" spans="1:71" x14ac:dyDescent="0.15">
      <c r="A25" s="37">
        <v>129</v>
      </c>
      <c r="B25" s="15" t="s">
        <v>194</v>
      </c>
      <c r="C25" s="15" t="s">
        <v>251</v>
      </c>
      <c r="D25" s="38">
        <v>7.0999999999999994E-2</v>
      </c>
      <c r="E25" s="39">
        <v>0</v>
      </c>
      <c r="F25" s="39">
        <v>3.41</v>
      </c>
      <c r="G25" s="39">
        <v>1.63</v>
      </c>
      <c r="H25" s="39">
        <v>1.54E-2</v>
      </c>
      <c r="I25" s="39">
        <v>13.32</v>
      </c>
      <c r="J25" s="39">
        <v>79.8</v>
      </c>
      <c r="K25" s="39">
        <v>1.79</v>
      </c>
      <c r="L25" s="39">
        <v>0</v>
      </c>
      <c r="M25" s="39">
        <v>0</v>
      </c>
      <c r="N25" s="40">
        <v>100.0363</v>
      </c>
      <c r="O25" s="41">
        <f t="shared" si="0"/>
        <v>5.5642633228840128E-4</v>
      </c>
      <c r="P25" s="108">
        <f t="shared" si="1"/>
        <v>0</v>
      </c>
      <c r="Q25" s="108">
        <f t="shared" si="2"/>
        <v>1.6317319710365184E-2</v>
      </c>
      <c r="R25" s="108">
        <f t="shared" si="3"/>
        <v>2.0643363728470112E-2</v>
      </c>
      <c r="S25" s="108">
        <f t="shared" si="4"/>
        <v>2.0554821343565899E-4</v>
      </c>
      <c r="T25" s="108">
        <f t="shared" si="5"/>
        <v>0.42877836793819413</v>
      </c>
      <c r="U25" s="108">
        <f t="shared" si="6"/>
        <v>0.38513513513513514</v>
      </c>
      <c r="V25" s="108">
        <f t="shared" si="7"/>
        <v>1.65943252969828E-2</v>
      </c>
      <c r="W25" s="108">
        <f t="shared" si="8"/>
        <v>0</v>
      </c>
      <c r="X25" s="108">
        <f t="shared" si="9"/>
        <v>0</v>
      </c>
      <c r="Y25" s="42">
        <f t="shared" si="44"/>
        <v>0.86823048635487143</v>
      </c>
      <c r="Z25" s="109">
        <f t="shared" si="11"/>
        <v>1.6317319710365184E-2</v>
      </c>
      <c r="AA25" s="109">
        <f t="shared" si="12"/>
        <v>1.65943252969828E-2</v>
      </c>
      <c r="AB25" s="110">
        <f t="shared" si="13"/>
        <v>0.38513513513513514</v>
      </c>
      <c r="AC25" s="111">
        <f t="shared" si="14"/>
        <v>48.14928601477547</v>
      </c>
      <c r="AD25" s="112">
        <f t="shared" si="15"/>
        <v>51.85071398522453</v>
      </c>
      <c r="AE25" s="112">
        <v>50</v>
      </c>
      <c r="AF25" s="113">
        <v>50</v>
      </c>
      <c r="AG25" s="114">
        <f t="shared" si="16"/>
        <v>91.764222972972973</v>
      </c>
      <c r="AH25" s="115">
        <f t="shared" si="17"/>
        <v>2.3055027153507708</v>
      </c>
      <c r="AI25" s="115">
        <f t="shared" si="18"/>
        <v>3.9168975368024945</v>
      </c>
      <c r="AJ25" s="116">
        <f t="shared" si="45"/>
        <v>97.986623225126237</v>
      </c>
      <c r="AK25" s="115">
        <f t="shared" si="46"/>
        <v>93.649745192405319</v>
      </c>
      <c r="AL25" s="115">
        <f t="shared" si="47"/>
        <v>2.3528749532003284</v>
      </c>
      <c r="AM25" s="116">
        <f t="shared" si="48"/>
        <v>3.9973798543943531</v>
      </c>
      <c r="AN25" s="115">
        <f t="shared" si="23"/>
        <v>0.39304868609491667</v>
      </c>
      <c r="AO25" s="115">
        <f t="shared" si="24"/>
        <v>1.6935296626006804E-2</v>
      </c>
      <c r="AP25" s="115">
        <f t="shared" si="25"/>
        <v>1.6652599276613313E-2</v>
      </c>
      <c r="AQ25" s="116">
        <f t="shared" si="49"/>
        <v>0.42663658199753679</v>
      </c>
      <c r="AR25" s="115">
        <f t="shared" si="50"/>
        <v>92.127281785035933</v>
      </c>
      <c r="AS25" s="115">
        <f t="shared" si="51"/>
        <v>3.9694900392073227</v>
      </c>
      <c r="AT25" s="115">
        <f t="shared" si="52"/>
        <v>3.9032281757567282</v>
      </c>
      <c r="AU25" s="117">
        <f t="shared" si="30"/>
        <v>3.9032281757567282E-2</v>
      </c>
      <c r="AV25" s="118"/>
      <c r="AW25" s="118">
        <f t="shared" si="31"/>
        <v>4.5933167610553556E-2</v>
      </c>
      <c r="AX25" s="118">
        <f t="shared" si="32"/>
        <v>0.95406683238944645</v>
      </c>
      <c r="AY25" s="118">
        <f t="shared" si="33"/>
        <v>0.92127281785035942</v>
      </c>
      <c r="AZ25" s="118">
        <f t="shared" si="34"/>
        <v>3.9694900392073212E-2</v>
      </c>
      <c r="BA25" s="118">
        <f>AZ25+AY25+AX25+AW25+AU25</f>
        <v>2</v>
      </c>
      <c r="BB25" s="119"/>
      <c r="BC25" s="120"/>
      <c r="BD25" s="121"/>
      <c r="BE25" s="122"/>
      <c r="BF25" s="123"/>
      <c r="BG25" s="124"/>
      <c r="BH25" s="125">
        <f t="shared" si="35"/>
        <v>0.11709684527270184</v>
      </c>
      <c r="BI25" s="126">
        <v>0</v>
      </c>
      <c r="BJ25" s="126">
        <f t="shared" si="36"/>
        <v>-9.1866335221107112E-2</v>
      </c>
      <c r="BK25" s="126">
        <f t="shared" si="37"/>
        <v>-1.9081336647788929</v>
      </c>
      <c r="BL25" s="126">
        <f t="shared" si="38"/>
        <v>1.8425456357007188</v>
      </c>
      <c r="BM25" s="126">
        <f t="shared" si="39"/>
        <v>3.9694900392073212E-2</v>
      </c>
      <c r="BN25" s="127">
        <f>BM25+BL25+BK25+BJ25+BH25</f>
        <v>-6.6261863450610414E-4</v>
      </c>
      <c r="BO25" s="128">
        <f t="shared" si="40"/>
        <v>0.98330721004559418</v>
      </c>
      <c r="BP25" s="129">
        <f t="shared" si="41"/>
        <v>0</v>
      </c>
      <c r="BQ25" s="107"/>
      <c r="BR25" s="187" t="s">
        <v>75</v>
      </c>
      <c r="BS25" s="36">
        <f>BS15+BS17</f>
        <v>240.0454</v>
      </c>
    </row>
    <row r="26" spans="1:71" x14ac:dyDescent="0.15">
      <c r="A26" s="189"/>
      <c r="B26" s="190"/>
      <c r="C26" s="218" t="s">
        <v>274</v>
      </c>
      <c r="D26" s="191"/>
      <c r="E26" s="192"/>
      <c r="F26" s="192">
        <v>11.9</v>
      </c>
      <c r="G26" s="192">
        <v>8.49</v>
      </c>
      <c r="H26" s="192"/>
      <c r="I26" s="192">
        <v>1.71</v>
      </c>
      <c r="J26" s="192">
        <v>1.65</v>
      </c>
      <c r="K26" s="192">
        <v>7.42</v>
      </c>
      <c r="L26" s="192"/>
      <c r="M26" s="192"/>
      <c r="N26" s="193"/>
      <c r="O26" s="194"/>
      <c r="P26" s="195"/>
      <c r="Q26" s="195"/>
      <c r="R26" s="195"/>
      <c r="S26" s="195"/>
      <c r="T26" s="195"/>
      <c r="U26" s="195"/>
      <c r="V26" s="195"/>
      <c r="W26" s="195"/>
      <c r="X26" s="195"/>
      <c r="Y26" s="196"/>
      <c r="Z26" s="197"/>
      <c r="AA26" s="197"/>
      <c r="AB26" s="198"/>
      <c r="AC26" s="199"/>
      <c r="AD26" s="200"/>
      <c r="AE26" s="200"/>
      <c r="AF26" s="201"/>
      <c r="AG26" s="202"/>
      <c r="AH26" s="203"/>
      <c r="AI26" s="203"/>
      <c r="AJ26" s="204"/>
      <c r="AK26" s="203"/>
      <c r="AL26" s="203"/>
      <c r="AM26" s="204"/>
      <c r="AN26" s="203"/>
      <c r="AO26" s="203"/>
      <c r="AP26" s="203"/>
      <c r="AQ26" s="204"/>
      <c r="AR26" s="203"/>
      <c r="AS26" s="203"/>
      <c r="AT26" s="203"/>
      <c r="AU26" s="205"/>
      <c r="AV26" s="206"/>
      <c r="AW26" s="206"/>
      <c r="AX26" s="206"/>
      <c r="AY26" s="206"/>
      <c r="AZ26" s="206"/>
      <c r="BA26" s="206"/>
      <c r="BB26" s="207"/>
      <c r="BC26" s="208"/>
      <c r="BD26" s="209"/>
      <c r="BE26" s="210"/>
      <c r="BF26" s="211"/>
      <c r="BG26" s="212"/>
      <c r="BH26" s="213"/>
      <c r="BI26" s="214"/>
      <c r="BJ26" s="214"/>
      <c r="BK26" s="214"/>
      <c r="BL26" s="214"/>
      <c r="BM26" s="214"/>
      <c r="BN26" s="215"/>
      <c r="BO26" s="216"/>
      <c r="BP26" s="217"/>
      <c r="BQ26" s="107"/>
      <c r="BR26" s="187"/>
      <c r="BS26" s="36"/>
    </row>
    <row r="27" spans="1:71" ht="15" thickBot="1" x14ac:dyDescent="0.2">
      <c r="A27" s="37"/>
      <c r="C27" s="27" t="s">
        <v>273</v>
      </c>
      <c r="D27" s="219">
        <v>1430</v>
      </c>
      <c r="E27" s="220">
        <v>1343</v>
      </c>
      <c r="F27" s="220">
        <v>3432</v>
      </c>
      <c r="G27" s="220">
        <v>669</v>
      </c>
      <c r="H27" s="220">
        <v>1444</v>
      </c>
      <c r="I27" s="220">
        <v>313</v>
      </c>
      <c r="J27" s="220">
        <v>1979</v>
      </c>
      <c r="K27" s="220">
        <v>655</v>
      </c>
      <c r="L27" s="220">
        <v>794</v>
      </c>
      <c r="M27" s="220">
        <v>2602</v>
      </c>
      <c r="N27" s="40"/>
      <c r="O27" s="41"/>
      <c r="P27" s="108"/>
      <c r="Q27" s="108"/>
      <c r="R27" s="108"/>
      <c r="S27" s="108"/>
      <c r="T27" s="108"/>
      <c r="U27" s="108"/>
      <c r="V27" s="108"/>
      <c r="W27" s="108"/>
      <c r="X27" s="108"/>
      <c r="Y27" s="42"/>
      <c r="Z27" s="109"/>
      <c r="AA27" s="109"/>
      <c r="AB27" s="110"/>
      <c r="AC27" s="111"/>
      <c r="AD27" s="112"/>
      <c r="AE27" s="112"/>
      <c r="AF27" s="113"/>
      <c r="AG27" s="114"/>
      <c r="AH27" s="115"/>
      <c r="AI27" s="115"/>
      <c r="AJ27" s="116"/>
      <c r="AK27" s="115"/>
      <c r="AL27" s="115"/>
      <c r="AM27" s="116"/>
      <c r="AN27" s="115"/>
      <c r="AO27" s="115"/>
      <c r="AP27" s="115"/>
      <c r="AQ27" s="116"/>
      <c r="AR27" s="115"/>
      <c r="AS27" s="115"/>
      <c r="AT27" s="115"/>
      <c r="AU27" s="117"/>
      <c r="AV27" s="118"/>
      <c r="AW27" s="118"/>
      <c r="AX27" s="118"/>
      <c r="AY27" s="118"/>
      <c r="AZ27" s="118"/>
      <c r="BA27" s="118"/>
      <c r="BB27" s="119"/>
      <c r="BC27" s="120"/>
      <c r="BD27" s="121"/>
      <c r="BE27" s="122"/>
      <c r="BF27" s="123"/>
      <c r="BG27" s="124"/>
      <c r="BH27" s="125"/>
      <c r="BI27" s="126"/>
      <c r="BJ27" s="126"/>
      <c r="BK27" s="126"/>
      <c r="BL27" s="126"/>
      <c r="BM27" s="126"/>
      <c r="BN27" s="127"/>
      <c r="BO27" s="128"/>
      <c r="BP27" s="129"/>
      <c r="BQ27" s="107"/>
      <c r="BR27" s="187"/>
      <c r="BS27" s="36"/>
    </row>
    <row r="28" spans="1:71" ht="15" thickBot="1" x14ac:dyDescent="0.2">
      <c r="A28" s="78">
        <v>4</v>
      </c>
      <c r="B28" s="79" t="s">
        <v>15</v>
      </c>
      <c r="C28" s="79" t="s">
        <v>208</v>
      </c>
      <c r="D28" s="80">
        <v>0</v>
      </c>
      <c r="E28" s="81">
        <v>1.24E-2</v>
      </c>
      <c r="F28" s="81">
        <v>7.03</v>
      </c>
      <c r="G28" s="81">
        <v>2.4500000000000002</v>
      </c>
      <c r="H28" s="81">
        <v>0</v>
      </c>
      <c r="I28" s="81">
        <v>12.61</v>
      </c>
      <c r="J28" s="81">
        <v>74.709999999999994</v>
      </c>
      <c r="K28" s="81">
        <v>3.76</v>
      </c>
      <c r="L28" s="81">
        <v>0</v>
      </c>
      <c r="M28" s="81">
        <v>0</v>
      </c>
      <c r="N28" s="82">
        <v>100.5723</v>
      </c>
      <c r="O28" s="83">
        <f t="shared" si="0"/>
        <v>0</v>
      </c>
      <c r="P28" s="84">
        <f t="shared" si="1"/>
        <v>1.0183968462549277E-4</v>
      </c>
      <c r="Q28" s="84">
        <f t="shared" si="2"/>
        <v>3.3639518347175143E-2</v>
      </c>
      <c r="R28" s="84">
        <f t="shared" si="3"/>
        <v>3.1028368794326244E-2</v>
      </c>
      <c r="S28" s="84">
        <f t="shared" si="4"/>
        <v>0</v>
      </c>
      <c r="T28" s="84">
        <f t="shared" si="5"/>
        <v>0.40592306454208915</v>
      </c>
      <c r="U28" s="84">
        <f t="shared" si="6"/>
        <v>0.36056949806949806</v>
      </c>
      <c r="V28" s="84">
        <f t="shared" si="7"/>
        <v>3.4857353696455484E-2</v>
      </c>
      <c r="W28" s="84">
        <f t="shared" si="8"/>
        <v>0</v>
      </c>
      <c r="X28" s="84">
        <f t="shared" si="9"/>
        <v>0</v>
      </c>
      <c r="Y28" s="85">
        <f t="shared" si="10"/>
        <v>0.86611964313416967</v>
      </c>
      <c r="Z28" s="86">
        <f t="shared" si="11"/>
        <v>3.3639518347175143E-2</v>
      </c>
      <c r="AA28" s="86">
        <f t="shared" si="12"/>
        <v>3.4857353696455484E-2</v>
      </c>
      <c r="AB28" s="87">
        <f t="shared" si="13"/>
        <v>0.36056949806949806</v>
      </c>
      <c r="AC28" s="88">
        <f t="shared" si="14"/>
        <v>49.538926118855208</v>
      </c>
      <c r="AD28" s="89">
        <f t="shared" si="15"/>
        <v>50.461073881144777</v>
      </c>
      <c r="AE28" s="89">
        <v>50</v>
      </c>
      <c r="AF28" s="90">
        <v>50</v>
      </c>
      <c r="AG28" s="91">
        <f t="shared" si="16"/>
        <v>85.911091457528954</v>
      </c>
      <c r="AH28" s="92">
        <f t="shared" si="17"/>
        <v>4.8428436925803897</v>
      </c>
      <c r="AI28" s="92">
        <f t="shared" si="18"/>
        <v>8.0750116374549954</v>
      </c>
      <c r="AJ28" s="93">
        <f t="shared" si="19"/>
        <v>98.828946787564334</v>
      </c>
      <c r="AK28" s="92">
        <f t="shared" si="20"/>
        <v>86.929077208722376</v>
      </c>
      <c r="AL28" s="92">
        <f t="shared" si="21"/>
        <v>4.9002279696354769</v>
      </c>
      <c r="AM28" s="93">
        <f t="shared" si="22"/>
        <v>8.1706948216421509</v>
      </c>
      <c r="AN28" s="92">
        <f t="shared" si="23"/>
        <v>0.36484199193638334</v>
      </c>
      <c r="AO28" s="92">
        <f t="shared" si="24"/>
        <v>3.5270388716559305E-2</v>
      </c>
      <c r="AP28" s="92">
        <f t="shared" si="25"/>
        <v>3.4038122878597761E-2</v>
      </c>
      <c r="AQ28" s="93">
        <f t="shared" si="26"/>
        <v>0.43415050353154039</v>
      </c>
      <c r="AR28" s="92">
        <f t="shared" si="27"/>
        <v>84.035832958530264</v>
      </c>
      <c r="AS28" s="92">
        <f t="shared" si="28"/>
        <v>8.1240004168271032</v>
      </c>
      <c r="AT28" s="92">
        <f t="shared" si="29"/>
        <v>7.8401666246426327</v>
      </c>
      <c r="AU28" s="94">
        <f t="shared" si="30"/>
        <v>7.8401666246426319E-2</v>
      </c>
      <c r="AV28" s="95"/>
      <c r="AW28" s="95">
        <f t="shared" si="31"/>
        <v>7.1011024171276818E-2</v>
      </c>
      <c r="AX28" s="95">
        <f t="shared" si="32"/>
        <v>0.9289889758287232</v>
      </c>
      <c r="AY28" s="95">
        <f t="shared" si="33"/>
        <v>0.84035832958530265</v>
      </c>
      <c r="AZ28" s="95">
        <f t="shared" si="34"/>
        <v>8.1240004168270999E-2</v>
      </c>
      <c r="BA28" s="95">
        <f>AZ28+AY28+AX28+AW28+AU28</f>
        <v>2</v>
      </c>
      <c r="BB28" s="96"/>
      <c r="BC28" s="97"/>
      <c r="BD28" s="98"/>
      <c r="BE28" s="99"/>
      <c r="BF28" s="100"/>
      <c r="BG28" s="101"/>
      <c r="BH28" s="102">
        <f t="shared" si="35"/>
        <v>0.23520499873927897</v>
      </c>
      <c r="BI28" s="103">
        <v>0</v>
      </c>
      <c r="BJ28" s="103">
        <f t="shared" si="36"/>
        <v>-0.14202204834255364</v>
      </c>
      <c r="BK28" s="103">
        <f t="shared" si="37"/>
        <v>-1.8579779516574464</v>
      </c>
      <c r="BL28" s="103">
        <f t="shared" si="38"/>
        <v>1.6807166591706053</v>
      </c>
      <c r="BM28" s="103">
        <f t="shared" si="39"/>
        <v>8.1240004168270999E-2</v>
      </c>
      <c r="BN28" s="104">
        <f>BM28+BL28+BK28+BJ28+BH28</f>
        <v>-2.838337921844708E-3</v>
      </c>
      <c r="BO28" s="105">
        <f t="shared" si="40"/>
        <v>0.96506231196190384</v>
      </c>
      <c r="BP28" s="106">
        <f t="shared" si="41"/>
        <v>3.0273823654209573E-3</v>
      </c>
      <c r="BQ28" s="107"/>
      <c r="BR28" s="188" t="s">
        <v>76</v>
      </c>
      <c r="BS28" s="45">
        <f>BS18+BS17</f>
        <v>238.26499999999999</v>
      </c>
    </row>
    <row r="29" spans="1:71" x14ac:dyDescent="0.15">
      <c r="A29" s="37">
        <v>5</v>
      </c>
      <c r="B29" s="15" t="s">
        <v>16</v>
      </c>
      <c r="C29" s="15" t="s">
        <v>208</v>
      </c>
      <c r="D29" s="38">
        <v>0</v>
      </c>
      <c r="E29" s="39">
        <v>4.2900000000000001E-2</v>
      </c>
      <c r="F29" s="39">
        <v>6.56</v>
      </c>
      <c r="G29" s="39">
        <v>2.5499999999999998</v>
      </c>
      <c r="H29" s="39">
        <v>3.7000000000000002E-3</v>
      </c>
      <c r="I29" s="39">
        <v>12.54</v>
      </c>
      <c r="J29" s="39">
        <v>74.790000000000006</v>
      </c>
      <c r="K29" s="39">
        <v>3.51</v>
      </c>
      <c r="L29" s="39">
        <v>0</v>
      </c>
      <c r="M29" s="39">
        <v>0</v>
      </c>
      <c r="N29" s="40">
        <v>99.996700000000004</v>
      </c>
      <c r="O29" s="41">
        <f t="shared" si="0"/>
        <v>0</v>
      </c>
      <c r="P29" s="108">
        <f t="shared" si="1"/>
        <v>3.5233245729303548E-4</v>
      </c>
      <c r="Q29" s="108">
        <f t="shared" si="2"/>
        <v>3.1390503607036831E-2</v>
      </c>
      <c r="R29" s="108">
        <f t="shared" si="3"/>
        <v>3.2294832826747721E-2</v>
      </c>
      <c r="S29" s="108">
        <f t="shared" si="4"/>
        <v>4.9384960370905082E-5</v>
      </c>
      <c r="T29" s="108">
        <f t="shared" si="5"/>
        <v>0.40366972477064217</v>
      </c>
      <c r="U29" s="108">
        <f t="shared" si="6"/>
        <v>0.36095559845559849</v>
      </c>
      <c r="V29" s="108">
        <f t="shared" si="7"/>
        <v>3.2539710498552858E-2</v>
      </c>
      <c r="W29" s="108">
        <f t="shared" si="8"/>
        <v>0</v>
      </c>
      <c r="X29" s="108">
        <f t="shared" si="9"/>
        <v>0</v>
      </c>
      <c r="Y29" s="42">
        <f t="shared" si="10"/>
        <v>0.86125208757624205</v>
      </c>
      <c r="Z29" s="109">
        <f t="shared" si="11"/>
        <v>3.1390503607036831E-2</v>
      </c>
      <c r="AA29" s="109">
        <f t="shared" si="12"/>
        <v>3.2539710498552858E-2</v>
      </c>
      <c r="AB29" s="110">
        <f t="shared" si="13"/>
        <v>0.36095559845559849</v>
      </c>
      <c r="AC29" s="111">
        <f t="shared" si="14"/>
        <v>49.333501618197857</v>
      </c>
      <c r="AD29" s="112">
        <f t="shared" si="15"/>
        <v>50.666498381802135</v>
      </c>
      <c r="AE29" s="112">
        <v>50</v>
      </c>
      <c r="AF29" s="113">
        <v>50</v>
      </c>
      <c r="AG29" s="114">
        <f t="shared" si="16"/>
        <v>86.003085666023182</v>
      </c>
      <c r="AH29" s="115">
        <f t="shared" si="17"/>
        <v>4.5208461066375447</v>
      </c>
      <c r="AI29" s="115">
        <f t="shared" si="18"/>
        <v>7.5351459945525985</v>
      </c>
      <c r="AJ29" s="116">
        <f t="shared" si="19"/>
        <v>98.059077767213324</v>
      </c>
      <c r="AK29" s="115">
        <f t="shared" si="20"/>
        <v>87.705378863739284</v>
      </c>
      <c r="AL29" s="115">
        <f t="shared" si="21"/>
        <v>4.6103290073457313</v>
      </c>
      <c r="AM29" s="116">
        <f t="shared" si="22"/>
        <v>7.6842921289149855</v>
      </c>
      <c r="AN29" s="115">
        <f t="shared" si="23"/>
        <v>0.3681001358308576</v>
      </c>
      <c r="AO29" s="115">
        <f t="shared" si="24"/>
        <v>3.3183781899112169E-2</v>
      </c>
      <c r="AP29" s="115">
        <f t="shared" si="25"/>
        <v>3.2011828299625761E-2</v>
      </c>
      <c r="AQ29" s="116">
        <f t="shared" si="26"/>
        <v>0.43329574602959553</v>
      </c>
      <c r="AR29" s="115">
        <f t="shared" si="27"/>
        <v>84.953554057213196</v>
      </c>
      <c r="AS29" s="115">
        <f t="shared" si="28"/>
        <v>7.6584601171795503</v>
      </c>
      <c r="AT29" s="115">
        <f t="shared" si="29"/>
        <v>7.387985825607263</v>
      </c>
      <c r="AU29" s="117">
        <f t="shared" si="30"/>
        <v>7.3879858256072642E-2</v>
      </c>
      <c r="AV29" s="118"/>
      <c r="AW29" s="118">
        <f t="shared" si="31"/>
        <v>7.407673918431637E-2</v>
      </c>
      <c r="AX29" s="118">
        <f t="shared" si="32"/>
        <v>0.92592326081568366</v>
      </c>
      <c r="AY29" s="118">
        <f t="shared" si="33"/>
        <v>0.84953554057213188</v>
      </c>
      <c r="AZ29" s="118">
        <f t="shared" si="34"/>
        <v>7.6584601171795511E-2</v>
      </c>
      <c r="BA29" s="118">
        <f>AZ29+AY29+AX29+AW29+AU29</f>
        <v>2</v>
      </c>
      <c r="BB29" s="119"/>
      <c r="BC29" s="120"/>
      <c r="BD29" s="121"/>
      <c r="BE29" s="122"/>
      <c r="BF29" s="123"/>
      <c r="BG29" s="124"/>
      <c r="BH29" s="125">
        <f t="shared" si="35"/>
        <v>0.22163957476821794</v>
      </c>
      <c r="BI29" s="126">
        <v>0</v>
      </c>
      <c r="BJ29" s="126">
        <f t="shared" si="36"/>
        <v>-0.14815347836863274</v>
      </c>
      <c r="BK29" s="126">
        <f t="shared" si="37"/>
        <v>-1.8518465216313673</v>
      </c>
      <c r="BL29" s="126">
        <f t="shared" si="38"/>
        <v>1.6990710811442638</v>
      </c>
      <c r="BM29" s="126">
        <f t="shared" si="39"/>
        <v>7.6584601171795511E-2</v>
      </c>
      <c r="BN29" s="127">
        <f>BM29+BL29+BK29+BJ29+BH29</f>
        <v>-2.7047429157229241E-3</v>
      </c>
      <c r="BO29" s="128">
        <f t="shared" si="40"/>
        <v>0.96468294050842474</v>
      </c>
      <c r="BP29" s="129">
        <f t="shared" si="41"/>
        <v>1.1224173453975835E-2</v>
      </c>
      <c r="BQ29" s="107"/>
    </row>
    <row r="30" spans="1:71" x14ac:dyDescent="0.15">
      <c r="A30" s="37">
        <v>6</v>
      </c>
      <c r="B30" s="15" t="s">
        <v>17</v>
      </c>
      <c r="C30" s="15" t="s">
        <v>208</v>
      </c>
      <c r="D30" s="38">
        <v>0</v>
      </c>
      <c r="E30" s="39">
        <v>0</v>
      </c>
      <c r="F30" s="39">
        <v>7.06</v>
      </c>
      <c r="G30" s="39">
        <v>2.4300000000000002</v>
      </c>
      <c r="H30" s="39">
        <v>0</v>
      </c>
      <c r="I30" s="39">
        <v>13.26</v>
      </c>
      <c r="J30" s="39">
        <v>70.06</v>
      </c>
      <c r="K30" s="39">
        <v>3.69</v>
      </c>
      <c r="L30" s="39">
        <v>1.61</v>
      </c>
      <c r="M30" s="39">
        <v>0</v>
      </c>
      <c r="N30" s="40">
        <v>98.110100000000003</v>
      </c>
      <c r="O30" s="41">
        <f t="shared" si="0"/>
        <v>0</v>
      </c>
      <c r="P30" s="108">
        <f t="shared" si="1"/>
        <v>0</v>
      </c>
      <c r="Q30" s="108">
        <f t="shared" si="2"/>
        <v>3.3783072479524397E-2</v>
      </c>
      <c r="R30" s="108">
        <f t="shared" si="3"/>
        <v>3.077507598784195E-2</v>
      </c>
      <c r="S30" s="108">
        <f t="shared" si="4"/>
        <v>0</v>
      </c>
      <c r="T30" s="108">
        <f t="shared" si="5"/>
        <v>0.4268469338483824</v>
      </c>
      <c r="U30" s="108">
        <f t="shared" si="6"/>
        <v>0.33812741312741318</v>
      </c>
      <c r="V30" s="108">
        <f t="shared" si="7"/>
        <v>3.420841360104275E-2</v>
      </c>
      <c r="W30" s="108">
        <f t="shared" si="8"/>
        <v>2.5335977087464202E-2</v>
      </c>
      <c r="X30" s="108">
        <f t="shared" si="9"/>
        <v>0</v>
      </c>
      <c r="Y30" s="42">
        <f t="shared" si="10"/>
        <v>0.88907688613166891</v>
      </c>
      <c r="Z30" s="109">
        <f t="shared" si="11"/>
        <v>3.3783072479524397E-2</v>
      </c>
      <c r="AA30" s="109">
        <f t="shared" si="12"/>
        <v>5.9544390688506948E-2</v>
      </c>
      <c r="AB30" s="110">
        <f t="shared" si="13"/>
        <v>0.33812741312741318</v>
      </c>
      <c r="AC30" s="111">
        <f t="shared" si="14"/>
        <v>48.528409975056725</v>
      </c>
      <c r="AD30" s="112">
        <f t="shared" si="15"/>
        <v>51.471590024943268</v>
      </c>
      <c r="AE30" s="112">
        <v>50</v>
      </c>
      <c r="AF30" s="113">
        <v>50</v>
      </c>
      <c r="AG30" s="114">
        <f t="shared" si="16"/>
        <v>80.563928088803095</v>
      </c>
      <c r="AH30" s="115">
        <f t="shared" si="17"/>
        <v>4.7526843685163929</v>
      </c>
      <c r="AI30" s="115">
        <f t="shared" si="18"/>
        <v>8.1094711465764249</v>
      </c>
      <c r="AJ30" s="116">
        <f t="shared" si="19"/>
        <v>93.426083603895918</v>
      </c>
      <c r="AK30" s="115">
        <f t="shared" si="20"/>
        <v>86.232800285597691</v>
      </c>
      <c r="AL30" s="115">
        <f t="shared" si="21"/>
        <v>5.0871064965825061</v>
      </c>
      <c r="AM30" s="116">
        <f t="shared" si="22"/>
        <v>8.6800932178197989</v>
      </c>
      <c r="AN30" s="115">
        <f t="shared" si="23"/>
        <v>0.36191971244453736</v>
      </c>
      <c r="AO30" s="115">
        <f t="shared" si="24"/>
        <v>3.6615484971068875E-2</v>
      </c>
      <c r="AP30" s="115">
        <f t="shared" si="25"/>
        <v>3.6160214766955745E-2</v>
      </c>
      <c r="AQ30" s="116">
        <f t="shared" si="26"/>
        <v>0.43469541218256197</v>
      </c>
      <c r="AR30" s="115">
        <f t="shared" si="27"/>
        <v>83.258231465424217</v>
      </c>
      <c r="AS30" s="115">
        <f t="shared" si="28"/>
        <v>8.4232508429813429</v>
      </c>
      <c r="AT30" s="115">
        <f t="shared" si="29"/>
        <v>8.3185176915944297</v>
      </c>
      <c r="AU30" s="117">
        <f t="shared" si="30"/>
        <v>8.3185176915944306E-2</v>
      </c>
      <c r="AV30" s="118"/>
      <c r="AW30" s="118">
        <f t="shared" si="31"/>
        <v>6.724999087971284E-2</v>
      </c>
      <c r="AX30" s="118">
        <f t="shared" si="32"/>
        <v>0.93275000912028716</v>
      </c>
      <c r="AY30" s="118">
        <f t="shared" si="33"/>
        <v>0.83258231465424226</v>
      </c>
      <c r="AZ30" s="118">
        <f t="shared" si="34"/>
        <v>8.4232508429813419E-2</v>
      </c>
      <c r="BA30" s="118">
        <f t="shared" ref="BA30:BA95" si="53">AZ30+AY30+AX30+AW30+AU30</f>
        <v>2</v>
      </c>
      <c r="BB30" s="119"/>
      <c r="BC30" s="120"/>
      <c r="BD30" s="121"/>
      <c r="BE30" s="122"/>
      <c r="BF30" s="123"/>
      <c r="BG30" s="124"/>
      <c r="BH30" s="125">
        <f t="shared" si="35"/>
        <v>0.24955553074783293</v>
      </c>
      <c r="BI30" s="126">
        <v>0</v>
      </c>
      <c r="BJ30" s="126">
        <f t="shared" si="36"/>
        <v>-0.13449998175942568</v>
      </c>
      <c r="BK30" s="126">
        <f t="shared" si="37"/>
        <v>-1.8655000182405743</v>
      </c>
      <c r="BL30" s="126">
        <f t="shared" si="38"/>
        <v>1.6651646293084845</v>
      </c>
      <c r="BM30" s="126">
        <f t="shared" si="39"/>
        <v>8.4232508429813419E-2</v>
      </c>
      <c r="BN30" s="127">
        <f t="shared" ref="BN30:BN95" si="54">BM30+BL30+BK30+BJ30+BH30</f>
        <v>-1.0473315138690986E-3</v>
      </c>
      <c r="BO30" s="128">
        <f t="shared" si="40"/>
        <v>0.98756618396635065</v>
      </c>
      <c r="BP30" s="129">
        <f t="shared" si="41"/>
        <v>0</v>
      </c>
      <c r="BQ30" s="107"/>
    </row>
    <row r="31" spans="1:71" x14ac:dyDescent="0.15">
      <c r="A31" s="37">
        <v>10</v>
      </c>
      <c r="B31" s="15" t="s">
        <v>19</v>
      </c>
      <c r="C31" s="15" t="s">
        <v>208</v>
      </c>
      <c r="D31" s="38">
        <v>4.2000000000000003E-2</v>
      </c>
      <c r="E31" s="39">
        <v>0.1022</v>
      </c>
      <c r="F31" s="39">
        <v>6.47</v>
      </c>
      <c r="G31" s="39">
        <v>2.63</v>
      </c>
      <c r="H31" s="39">
        <v>0</v>
      </c>
      <c r="I31" s="39">
        <v>12.64</v>
      </c>
      <c r="J31" s="39">
        <v>75.599999999999994</v>
      </c>
      <c r="K31" s="39">
        <v>3.4</v>
      </c>
      <c r="L31" s="39">
        <v>0</v>
      </c>
      <c r="M31" s="39">
        <v>0</v>
      </c>
      <c r="N31" s="40">
        <v>100.8841</v>
      </c>
      <c r="O31" s="41">
        <f t="shared" si="0"/>
        <v>3.2915360501567401E-4</v>
      </c>
      <c r="P31" s="108">
        <f t="shared" si="1"/>
        <v>8.3935611038107752E-4</v>
      </c>
      <c r="Q31" s="108">
        <f t="shared" si="2"/>
        <v>3.095984120998907E-2</v>
      </c>
      <c r="R31" s="108">
        <f t="shared" si="3"/>
        <v>3.3308004052684907E-2</v>
      </c>
      <c r="S31" s="108">
        <f t="shared" si="4"/>
        <v>0</v>
      </c>
      <c r="T31" s="108">
        <f t="shared" si="5"/>
        <v>0.40688878158699499</v>
      </c>
      <c r="U31" s="108">
        <f t="shared" si="6"/>
        <v>0.36486486486486486</v>
      </c>
      <c r="V31" s="108">
        <f t="shared" si="7"/>
        <v>3.1519947491475707E-2</v>
      </c>
      <c r="W31" s="108">
        <f t="shared" si="8"/>
        <v>0</v>
      </c>
      <c r="X31" s="108">
        <f t="shared" si="9"/>
        <v>0</v>
      </c>
      <c r="Y31" s="42">
        <f t="shared" si="10"/>
        <v>0.86870994892140618</v>
      </c>
      <c r="Z31" s="109">
        <f t="shared" si="11"/>
        <v>3.095984120998907E-2</v>
      </c>
      <c r="AA31" s="109">
        <f t="shared" si="12"/>
        <v>3.1519947491475707E-2</v>
      </c>
      <c r="AB31" s="110">
        <f t="shared" si="13"/>
        <v>0.36486486486486486</v>
      </c>
      <c r="AC31" s="111">
        <f t="shared" si="14"/>
        <v>49.193019384309167</v>
      </c>
      <c r="AD31" s="112">
        <f t="shared" si="15"/>
        <v>50.806980615690833</v>
      </c>
      <c r="AE31" s="112">
        <v>50</v>
      </c>
      <c r="AF31" s="113">
        <v>50</v>
      </c>
      <c r="AG31" s="114">
        <f t="shared" si="16"/>
        <v>86.93452702702703</v>
      </c>
      <c r="AH31" s="115">
        <f t="shared" si="17"/>
        <v>4.3791671688226925</v>
      </c>
      <c r="AI31" s="115">
        <f t="shared" si="18"/>
        <v>7.4317674671883109</v>
      </c>
      <c r="AJ31" s="116">
        <f t="shared" si="19"/>
        <v>98.745461663038029</v>
      </c>
      <c r="AK31" s="115">
        <f t="shared" si="20"/>
        <v>88.03901016097835</v>
      </c>
      <c r="AL31" s="115">
        <f t="shared" si="21"/>
        <v>4.434803478631042</v>
      </c>
      <c r="AM31" s="116">
        <f t="shared" si="22"/>
        <v>7.5261863603906134</v>
      </c>
      <c r="AN31" s="115">
        <f t="shared" si="23"/>
        <v>0.36950038889882425</v>
      </c>
      <c r="AO31" s="115">
        <f t="shared" si="24"/>
        <v>3.1920401161356984E-2</v>
      </c>
      <c r="AP31" s="115">
        <f t="shared" si="25"/>
        <v>3.1353178858626797E-2</v>
      </c>
      <c r="AQ31" s="116">
        <f t="shared" si="26"/>
        <v>0.43277396891880804</v>
      </c>
      <c r="AR31" s="115">
        <f t="shared" si="27"/>
        <v>85.379531911760068</v>
      </c>
      <c r="AS31" s="115">
        <f t="shared" si="28"/>
        <v>7.3757673644519768</v>
      </c>
      <c r="AT31" s="115">
        <f t="shared" si="29"/>
        <v>7.2447007237879673</v>
      </c>
      <c r="AU31" s="117">
        <f t="shared" si="30"/>
        <v>7.2447007237879682E-2</v>
      </c>
      <c r="AV31" s="118"/>
      <c r="AW31" s="118">
        <f t="shared" si="31"/>
        <v>7.5666168266728215E-2</v>
      </c>
      <c r="AX31" s="118">
        <f t="shared" si="32"/>
        <v>0.92433383173327177</v>
      </c>
      <c r="AY31" s="118">
        <f t="shared" si="33"/>
        <v>0.85379531911760054</v>
      </c>
      <c r="AZ31" s="118">
        <f t="shared" si="34"/>
        <v>7.3757673644519781E-2</v>
      </c>
      <c r="BA31" s="118">
        <f t="shared" si="53"/>
        <v>2</v>
      </c>
      <c r="BB31" s="119"/>
      <c r="BC31" s="120"/>
      <c r="BD31" s="121"/>
      <c r="BE31" s="122"/>
      <c r="BF31" s="123"/>
      <c r="BG31" s="124"/>
      <c r="BH31" s="125">
        <f t="shared" si="35"/>
        <v>0.21734102171363906</v>
      </c>
      <c r="BI31" s="126">
        <v>0</v>
      </c>
      <c r="BJ31" s="126">
        <f t="shared" si="36"/>
        <v>-0.15133233653345643</v>
      </c>
      <c r="BK31" s="126">
        <f t="shared" si="37"/>
        <v>-1.8486676634665435</v>
      </c>
      <c r="BL31" s="126">
        <f t="shared" si="38"/>
        <v>1.7075906382352011</v>
      </c>
      <c r="BM31" s="126">
        <f t="shared" si="39"/>
        <v>7.3757673644519781E-2</v>
      </c>
      <c r="BN31" s="127">
        <f t="shared" si="54"/>
        <v>-1.3106664066400431E-3</v>
      </c>
      <c r="BO31" s="128">
        <f t="shared" si="40"/>
        <v>0.9822301010609833</v>
      </c>
      <c r="BP31" s="129">
        <f t="shared" si="41"/>
        <v>2.7111124527029636E-2</v>
      </c>
      <c r="BQ31" s="107"/>
    </row>
    <row r="32" spans="1:71" x14ac:dyDescent="0.15">
      <c r="A32" s="37">
        <v>11</v>
      </c>
      <c r="B32" s="15" t="s">
        <v>20</v>
      </c>
      <c r="C32" s="15" t="s">
        <v>208</v>
      </c>
      <c r="D32" s="38">
        <v>0</v>
      </c>
      <c r="E32" s="39">
        <v>0</v>
      </c>
      <c r="F32" s="39">
        <v>5.93</v>
      </c>
      <c r="G32" s="39">
        <v>2.42</v>
      </c>
      <c r="H32" s="39">
        <v>0</v>
      </c>
      <c r="I32" s="39">
        <v>12.75</v>
      </c>
      <c r="J32" s="39">
        <v>75.89</v>
      </c>
      <c r="K32" s="39">
        <v>3.01</v>
      </c>
      <c r="L32" s="39">
        <v>0.18190000000000001</v>
      </c>
      <c r="M32" s="39">
        <v>0</v>
      </c>
      <c r="N32" s="40">
        <v>100.1818</v>
      </c>
      <c r="O32" s="41">
        <f t="shared" si="0"/>
        <v>0</v>
      </c>
      <c r="P32" s="108">
        <f t="shared" si="1"/>
        <v>0</v>
      </c>
      <c r="Q32" s="108">
        <f t="shared" si="2"/>
        <v>2.83758668277025E-2</v>
      </c>
      <c r="R32" s="108">
        <f t="shared" si="3"/>
        <v>3.06484295845998E-2</v>
      </c>
      <c r="S32" s="108">
        <f t="shared" si="4"/>
        <v>0</v>
      </c>
      <c r="T32" s="108">
        <f t="shared" si="5"/>
        <v>0.41042974408498306</v>
      </c>
      <c r="U32" s="108">
        <f t="shared" si="6"/>
        <v>0.36626447876447876</v>
      </c>
      <c r="V32" s="108">
        <f t="shared" si="7"/>
        <v>2.790442410274761E-2</v>
      </c>
      <c r="W32" s="108">
        <f t="shared" si="8"/>
        <v>2.8624933119315143E-3</v>
      </c>
      <c r="X32" s="108">
        <f t="shared" si="9"/>
        <v>0</v>
      </c>
      <c r="Y32" s="42">
        <f t="shared" si="10"/>
        <v>0.86648543667644329</v>
      </c>
      <c r="Z32" s="109">
        <f t="shared" si="11"/>
        <v>2.83758668277025E-2</v>
      </c>
      <c r="AA32" s="109">
        <f t="shared" si="12"/>
        <v>3.0766917414679122E-2</v>
      </c>
      <c r="AB32" s="110">
        <f t="shared" si="13"/>
        <v>0.36626447876447876</v>
      </c>
      <c r="AC32" s="111">
        <f t="shared" si="14"/>
        <v>49.095719904835846</v>
      </c>
      <c r="AD32" s="112">
        <f t="shared" si="15"/>
        <v>50.904280095164147</v>
      </c>
      <c r="AE32" s="112">
        <v>50</v>
      </c>
      <c r="AF32" s="113">
        <v>50</v>
      </c>
      <c r="AG32" s="114">
        <f t="shared" si="16"/>
        <v>87.268006032818548</v>
      </c>
      <c r="AH32" s="115">
        <f t="shared" si="17"/>
        <v>3.8768509347518543</v>
      </c>
      <c r="AI32" s="115">
        <f t="shared" si="18"/>
        <v>6.8114963030025777</v>
      </c>
      <c r="AJ32" s="116">
        <f t="shared" si="19"/>
        <v>97.956353270572976</v>
      </c>
      <c r="AK32" s="115">
        <f t="shared" si="20"/>
        <v>89.088663592619355</v>
      </c>
      <c r="AL32" s="115">
        <f t="shared" si="21"/>
        <v>3.9577330160947279</v>
      </c>
      <c r="AM32" s="116">
        <f t="shared" si="22"/>
        <v>6.9536033912859185</v>
      </c>
      <c r="AN32" s="115">
        <f t="shared" si="23"/>
        <v>0.37390579225912057</v>
      </c>
      <c r="AO32" s="115">
        <f t="shared" si="24"/>
        <v>2.8486589354414407E-2</v>
      </c>
      <c r="AP32" s="115">
        <f t="shared" si="25"/>
        <v>2.8967867708716427E-2</v>
      </c>
      <c r="AQ32" s="116">
        <f t="shared" si="26"/>
        <v>0.43136024932225142</v>
      </c>
      <c r="AR32" s="115">
        <f t="shared" si="27"/>
        <v>86.680632452015999</v>
      </c>
      <c r="AS32" s="115">
        <f t="shared" si="28"/>
        <v>6.603897646844425</v>
      </c>
      <c r="AT32" s="115">
        <f t="shared" si="29"/>
        <v>6.715469901139576</v>
      </c>
      <c r="AU32" s="117">
        <f t="shared" si="30"/>
        <v>6.7154699011395785E-2</v>
      </c>
      <c r="AV32" s="118"/>
      <c r="AW32" s="118">
        <f t="shared" si="31"/>
        <v>6.9485255481172195E-2</v>
      </c>
      <c r="AX32" s="118">
        <f t="shared" si="32"/>
        <v>0.93051474451882787</v>
      </c>
      <c r="AY32" s="118">
        <f t="shared" si="33"/>
        <v>0.86680632452015993</v>
      </c>
      <c r="AZ32" s="118">
        <f t="shared" si="34"/>
        <v>6.6038976468444269E-2</v>
      </c>
      <c r="BA32" s="118">
        <f t="shared" si="53"/>
        <v>2</v>
      </c>
      <c r="BB32" s="119"/>
      <c r="BC32" s="120"/>
      <c r="BD32" s="121"/>
      <c r="BE32" s="122"/>
      <c r="BF32" s="123"/>
      <c r="BG32" s="124"/>
      <c r="BH32" s="125">
        <f t="shared" si="35"/>
        <v>0.20146409703418736</v>
      </c>
      <c r="BI32" s="126">
        <v>0</v>
      </c>
      <c r="BJ32" s="126">
        <f t="shared" si="36"/>
        <v>-0.13897051096234439</v>
      </c>
      <c r="BK32" s="126">
        <f t="shared" si="37"/>
        <v>-1.8610294890376557</v>
      </c>
      <c r="BL32" s="126">
        <f t="shared" si="38"/>
        <v>1.7336126490403199</v>
      </c>
      <c r="BM32" s="126">
        <f t="shared" si="39"/>
        <v>6.6038976468444269E-2</v>
      </c>
      <c r="BN32" s="127">
        <f t="shared" si="54"/>
        <v>1.1157225429514472E-3</v>
      </c>
      <c r="BO32" s="128">
        <f t="shared" si="40"/>
        <v>1.0168949096823852</v>
      </c>
      <c r="BP32" s="129">
        <f t="shared" si="41"/>
        <v>0</v>
      </c>
      <c r="BQ32" s="107"/>
    </row>
    <row r="33" spans="1:69" x14ac:dyDescent="0.15">
      <c r="A33" s="37">
        <v>12</v>
      </c>
      <c r="B33" s="15" t="s">
        <v>21</v>
      </c>
      <c r="C33" s="15" t="s">
        <v>208</v>
      </c>
      <c r="D33" s="38">
        <v>0</v>
      </c>
      <c r="E33" s="39">
        <v>1.4999999999999999E-2</v>
      </c>
      <c r="F33" s="39">
        <v>5.75</v>
      </c>
      <c r="G33" s="39">
        <v>2.2999999999999998</v>
      </c>
      <c r="H33" s="39">
        <v>0</v>
      </c>
      <c r="I33" s="39">
        <v>12.51</v>
      </c>
      <c r="J33" s="39">
        <v>75.150000000000006</v>
      </c>
      <c r="K33" s="39">
        <v>2.95</v>
      </c>
      <c r="L33" s="39">
        <v>0</v>
      </c>
      <c r="M33" s="39">
        <v>0</v>
      </c>
      <c r="N33" s="40">
        <v>98.6751</v>
      </c>
      <c r="O33" s="41">
        <f t="shared" si="0"/>
        <v>0</v>
      </c>
      <c r="P33" s="108">
        <f t="shared" si="1"/>
        <v>1.2319316688567673E-4</v>
      </c>
      <c r="Q33" s="108">
        <f t="shared" si="2"/>
        <v>2.7514542033606978E-2</v>
      </c>
      <c r="R33" s="108">
        <f t="shared" si="3"/>
        <v>2.9128672745694022E-2</v>
      </c>
      <c r="S33" s="108">
        <f t="shared" si="4"/>
        <v>0</v>
      </c>
      <c r="T33" s="108">
        <f t="shared" si="5"/>
        <v>0.40270400772573633</v>
      </c>
      <c r="U33" s="108">
        <f t="shared" si="6"/>
        <v>0.36269305019305026</v>
      </c>
      <c r="V33" s="108">
        <f t="shared" si="7"/>
        <v>2.7348189735250984E-2</v>
      </c>
      <c r="W33" s="108">
        <f t="shared" si="8"/>
        <v>0</v>
      </c>
      <c r="X33" s="108">
        <f t="shared" si="9"/>
        <v>0</v>
      </c>
      <c r="Y33" s="42">
        <f t="shared" si="10"/>
        <v>0.84951165560022424</v>
      </c>
      <c r="Z33" s="109">
        <f t="shared" si="11"/>
        <v>2.7514542033606978E-2</v>
      </c>
      <c r="AA33" s="109">
        <f t="shared" si="12"/>
        <v>2.7348189735250984E-2</v>
      </c>
      <c r="AB33" s="110">
        <f t="shared" si="13"/>
        <v>0.36269305019305026</v>
      </c>
      <c r="AC33" s="111">
        <f t="shared" si="14"/>
        <v>49.152448846259013</v>
      </c>
      <c r="AD33" s="112">
        <f t="shared" si="15"/>
        <v>50.847551153741001</v>
      </c>
      <c r="AE33" s="112">
        <v>50</v>
      </c>
      <c r="AF33" s="113">
        <v>50</v>
      </c>
      <c r="AG33" s="114">
        <f t="shared" si="16"/>
        <v>86.417059604247115</v>
      </c>
      <c r="AH33" s="115">
        <f t="shared" si="17"/>
        <v>3.7995715141255721</v>
      </c>
      <c r="AI33" s="115">
        <f t="shared" si="18"/>
        <v>6.6047392482740008</v>
      </c>
      <c r="AJ33" s="116">
        <f t="shared" si="19"/>
        <v>96.82137036664669</v>
      </c>
      <c r="AK33" s="115">
        <f t="shared" si="20"/>
        <v>89.254117429860628</v>
      </c>
      <c r="AL33" s="115">
        <f t="shared" si="21"/>
        <v>3.9243108207797683</v>
      </c>
      <c r="AM33" s="116">
        <f t="shared" si="22"/>
        <v>6.8215717493596033</v>
      </c>
      <c r="AN33" s="115">
        <f t="shared" si="23"/>
        <v>0.37460020326048993</v>
      </c>
      <c r="AO33" s="115">
        <f t="shared" si="24"/>
        <v>2.8246026297384416E-2</v>
      </c>
      <c r="AP33" s="115">
        <f t="shared" si="25"/>
        <v>2.8417839914281227E-2</v>
      </c>
      <c r="AQ33" s="116">
        <f t="shared" si="26"/>
        <v>0.43126406947215556</v>
      </c>
      <c r="AR33" s="115">
        <f t="shared" si="27"/>
        <v>86.860981421193003</v>
      </c>
      <c r="AS33" s="115">
        <f t="shared" si="28"/>
        <v>6.5495895199328933</v>
      </c>
      <c r="AT33" s="115">
        <f t="shared" si="29"/>
        <v>6.5894290588741047</v>
      </c>
      <c r="AU33" s="117">
        <f t="shared" si="30"/>
        <v>6.589429058874105E-2</v>
      </c>
      <c r="AV33" s="118"/>
      <c r="AW33" s="118">
        <f t="shared" si="31"/>
        <v>6.7453608916060601E-2</v>
      </c>
      <c r="AX33" s="118">
        <f t="shared" si="32"/>
        <v>0.93254639108393944</v>
      </c>
      <c r="AY33" s="118">
        <f t="shared" si="33"/>
        <v>0.86860981421192995</v>
      </c>
      <c r="AZ33" s="118">
        <f t="shared" si="34"/>
        <v>6.5495895199328927E-2</v>
      </c>
      <c r="BA33" s="118">
        <f t="shared" si="53"/>
        <v>2</v>
      </c>
      <c r="BB33" s="119"/>
      <c r="BC33" s="120"/>
      <c r="BD33" s="121"/>
      <c r="BE33" s="122"/>
      <c r="BF33" s="123"/>
      <c r="BG33" s="124"/>
      <c r="BH33" s="125">
        <f t="shared" si="35"/>
        <v>0.19768287176622315</v>
      </c>
      <c r="BI33" s="126">
        <v>0</v>
      </c>
      <c r="BJ33" s="126">
        <f t="shared" si="36"/>
        <v>-0.1349072178321212</v>
      </c>
      <c r="BK33" s="126">
        <f t="shared" si="37"/>
        <v>-1.8650927821678789</v>
      </c>
      <c r="BL33" s="126">
        <f t="shared" si="38"/>
        <v>1.7372196284238599</v>
      </c>
      <c r="BM33" s="126">
        <f t="shared" si="39"/>
        <v>6.5495895199328927E-2</v>
      </c>
      <c r="BN33" s="127">
        <f t="shared" si="54"/>
        <v>3.9839538941194297E-4</v>
      </c>
      <c r="BO33" s="128">
        <f t="shared" si="40"/>
        <v>1.0060827535557708</v>
      </c>
      <c r="BP33" s="129">
        <f t="shared" si="41"/>
        <v>4.4773838770496488E-3</v>
      </c>
      <c r="BQ33" s="107"/>
    </row>
    <row r="34" spans="1:69" x14ac:dyDescent="0.15">
      <c r="A34" s="37">
        <v>16</v>
      </c>
      <c r="B34" s="15" t="s">
        <v>25</v>
      </c>
      <c r="C34" s="15" t="s">
        <v>208</v>
      </c>
      <c r="D34" s="38">
        <v>0</v>
      </c>
      <c r="E34" s="39">
        <v>0.20150000000000001</v>
      </c>
      <c r="F34" s="39">
        <v>9.51</v>
      </c>
      <c r="G34" s="39">
        <v>2.36</v>
      </c>
      <c r="H34" s="39">
        <v>0</v>
      </c>
      <c r="I34" s="39">
        <v>13.06</v>
      </c>
      <c r="J34" s="39">
        <v>71.260000000000005</v>
      </c>
      <c r="K34" s="39">
        <v>4.26</v>
      </c>
      <c r="L34" s="39">
        <v>0</v>
      </c>
      <c r="M34" s="39">
        <v>0</v>
      </c>
      <c r="N34" s="40">
        <v>100.6515</v>
      </c>
      <c r="O34" s="41">
        <f t="shared" si="0"/>
        <v>0</v>
      </c>
      <c r="P34" s="108">
        <f t="shared" si="1"/>
        <v>1.6548948751642575E-3</v>
      </c>
      <c r="Q34" s="108">
        <f t="shared" si="2"/>
        <v>4.5506659954713452E-2</v>
      </c>
      <c r="R34" s="108">
        <f t="shared" si="3"/>
        <v>2.9888551165146909E-2</v>
      </c>
      <c r="S34" s="108">
        <f t="shared" si="4"/>
        <v>0</v>
      </c>
      <c r="T34" s="108">
        <f t="shared" si="5"/>
        <v>0.42040882021567683</v>
      </c>
      <c r="U34" s="108">
        <f t="shared" si="6"/>
        <v>0.34391891891891896</v>
      </c>
      <c r="V34" s="108">
        <f t="shared" si="7"/>
        <v>3.9492640092260736E-2</v>
      </c>
      <c r="W34" s="108">
        <f t="shared" si="8"/>
        <v>0</v>
      </c>
      <c r="X34" s="108">
        <f t="shared" si="9"/>
        <v>0</v>
      </c>
      <c r="Y34" s="42">
        <f t="shared" si="10"/>
        <v>0.88087048522188105</v>
      </c>
      <c r="Z34" s="109">
        <f t="shared" si="11"/>
        <v>4.5506659954713452E-2</v>
      </c>
      <c r="AA34" s="109">
        <f t="shared" si="12"/>
        <v>3.9492640092260736E-2</v>
      </c>
      <c r="AB34" s="110">
        <f t="shared" si="13"/>
        <v>0.34391891891891896</v>
      </c>
      <c r="AC34" s="111">
        <f t="shared" si="14"/>
        <v>48.692540635852225</v>
      </c>
      <c r="AD34" s="112">
        <f t="shared" si="15"/>
        <v>51.307459364147775</v>
      </c>
      <c r="AE34" s="112">
        <v>50</v>
      </c>
      <c r="AF34" s="113">
        <v>50</v>
      </c>
      <c r="AG34" s="114">
        <f t="shared" si="16"/>
        <v>81.943841216216228</v>
      </c>
      <c r="AH34" s="115">
        <f t="shared" si="17"/>
        <v>5.4868388644660797</v>
      </c>
      <c r="AI34" s="115">
        <f t="shared" si="18"/>
        <v>10.923664391493173</v>
      </c>
      <c r="AJ34" s="116">
        <f t="shared" si="19"/>
        <v>98.354344472175484</v>
      </c>
      <c r="AK34" s="115">
        <f t="shared" si="20"/>
        <v>83.314917765933757</v>
      </c>
      <c r="AL34" s="115">
        <f t="shared" si="21"/>
        <v>5.5786441299685654</v>
      </c>
      <c r="AM34" s="116">
        <f t="shared" si="22"/>
        <v>11.106438104097665</v>
      </c>
      <c r="AN34" s="115">
        <f t="shared" si="23"/>
        <v>0.34967333752726487</v>
      </c>
      <c r="AO34" s="115">
        <f t="shared" si="24"/>
        <v>4.0153427186364131E-2</v>
      </c>
      <c r="AP34" s="115">
        <f t="shared" si="25"/>
        <v>4.6268073056587061E-2</v>
      </c>
      <c r="AQ34" s="116">
        <f t="shared" si="26"/>
        <v>0.43609483777021607</v>
      </c>
      <c r="AR34" s="115">
        <f t="shared" si="27"/>
        <v>80.182865570060301</v>
      </c>
      <c r="AS34" s="115">
        <f t="shared" si="28"/>
        <v>9.2074988531557622</v>
      </c>
      <c r="AT34" s="115">
        <f t="shared" si="29"/>
        <v>10.609635576783942</v>
      </c>
      <c r="AU34" s="117">
        <f t="shared" si="30"/>
        <v>0.10609635576783943</v>
      </c>
      <c r="AV34" s="118"/>
      <c r="AW34" s="118">
        <f t="shared" si="31"/>
        <v>6.6375140217884335E-2</v>
      </c>
      <c r="AX34" s="118">
        <f t="shared" si="32"/>
        <v>0.93362485978211573</v>
      </c>
      <c r="AY34" s="118">
        <f t="shared" si="33"/>
        <v>0.80182865570060302</v>
      </c>
      <c r="AZ34" s="118">
        <f t="shared" si="34"/>
        <v>9.2074988531557642E-2</v>
      </c>
      <c r="BA34" s="118">
        <f t="shared" si="53"/>
        <v>2</v>
      </c>
      <c r="BB34" s="119"/>
      <c r="BC34" s="120"/>
      <c r="BD34" s="121"/>
      <c r="BE34" s="122"/>
      <c r="BF34" s="123"/>
      <c r="BG34" s="124"/>
      <c r="BH34" s="125">
        <f t="shared" si="35"/>
        <v>0.3182890673035183</v>
      </c>
      <c r="BI34" s="126">
        <v>0</v>
      </c>
      <c r="BJ34" s="126">
        <f t="shared" si="36"/>
        <v>-0.13275028043576867</v>
      </c>
      <c r="BK34" s="126">
        <f t="shared" si="37"/>
        <v>-1.8672497195642315</v>
      </c>
      <c r="BL34" s="126">
        <f t="shared" si="38"/>
        <v>1.603657311401206</v>
      </c>
      <c r="BM34" s="126">
        <f t="shared" si="39"/>
        <v>9.2074988531557642E-2</v>
      </c>
      <c r="BN34" s="127">
        <f t="shared" si="54"/>
        <v>1.4021367236281945E-2</v>
      </c>
      <c r="BO34" s="128">
        <f t="shared" si="40"/>
        <v>1.1522820416260615</v>
      </c>
      <c r="BP34" s="129">
        <f t="shared" si="41"/>
        <v>3.6365992951606377E-2</v>
      </c>
      <c r="BQ34" s="107"/>
    </row>
    <row r="35" spans="1:69" x14ac:dyDescent="0.15">
      <c r="A35" s="37">
        <v>17</v>
      </c>
      <c r="B35" s="15" t="s">
        <v>26</v>
      </c>
      <c r="C35" s="15" t="s">
        <v>208</v>
      </c>
      <c r="D35" s="38">
        <v>0</v>
      </c>
      <c r="E35" s="39">
        <v>0.15670000000000001</v>
      </c>
      <c r="F35" s="39">
        <v>8.0299999999999994</v>
      </c>
      <c r="G35" s="39">
        <v>2.37</v>
      </c>
      <c r="H35" s="39">
        <v>0</v>
      </c>
      <c r="I35" s="39">
        <v>12.96</v>
      </c>
      <c r="J35" s="39">
        <v>72.55</v>
      </c>
      <c r="K35" s="39">
        <v>4.12</v>
      </c>
      <c r="L35" s="39">
        <v>0</v>
      </c>
      <c r="M35" s="39">
        <v>0</v>
      </c>
      <c r="N35" s="40">
        <v>100.1867</v>
      </c>
      <c r="O35" s="41">
        <f t="shared" si="0"/>
        <v>0</v>
      </c>
      <c r="P35" s="108">
        <f t="shared" si="1"/>
        <v>1.286957950065703E-3</v>
      </c>
      <c r="Q35" s="108">
        <f t="shared" si="2"/>
        <v>3.8424656092150268E-2</v>
      </c>
      <c r="R35" s="108">
        <f t="shared" si="3"/>
        <v>3.0015197568389062E-2</v>
      </c>
      <c r="S35" s="108">
        <f t="shared" si="4"/>
        <v>0</v>
      </c>
      <c r="T35" s="108">
        <f t="shared" si="5"/>
        <v>0.41718976339932401</v>
      </c>
      <c r="U35" s="108">
        <f t="shared" si="6"/>
        <v>0.35014478764478763</v>
      </c>
      <c r="V35" s="108">
        <f t="shared" si="7"/>
        <v>3.8194759901435268E-2</v>
      </c>
      <c r="W35" s="108">
        <f t="shared" si="8"/>
        <v>0</v>
      </c>
      <c r="X35" s="108">
        <f t="shared" si="9"/>
        <v>0</v>
      </c>
      <c r="Y35" s="42">
        <f t="shared" si="10"/>
        <v>0.87525612255615193</v>
      </c>
      <c r="Z35" s="109">
        <f t="shared" si="11"/>
        <v>3.8424656092150268E-2</v>
      </c>
      <c r="AA35" s="109">
        <f t="shared" si="12"/>
        <v>3.8194759901435268E-2</v>
      </c>
      <c r="AB35" s="110">
        <f t="shared" si="13"/>
        <v>0.35014478764478763</v>
      </c>
      <c r="AC35" s="111">
        <f t="shared" si="14"/>
        <v>48.758779589227515</v>
      </c>
      <c r="AD35" s="112">
        <f t="shared" si="15"/>
        <v>51.241220410772492</v>
      </c>
      <c r="AE35" s="112">
        <v>50</v>
      </c>
      <c r="AF35" s="113">
        <v>50</v>
      </c>
      <c r="AG35" s="114">
        <f t="shared" si="16"/>
        <v>83.42724782818533</v>
      </c>
      <c r="AH35" s="115">
        <f t="shared" si="17"/>
        <v>5.3065202163380869</v>
      </c>
      <c r="AI35" s="115">
        <f t="shared" si="18"/>
        <v>9.2236619415026464</v>
      </c>
      <c r="AJ35" s="116">
        <f t="shared" si="19"/>
        <v>97.957429986026057</v>
      </c>
      <c r="AK35" s="115">
        <f t="shared" si="20"/>
        <v>85.166840167291554</v>
      </c>
      <c r="AL35" s="115">
        <f t="shared" si="21"/>
        <v>5.4171697002412973</v>
      </c>
      <c r="AM35" s="116">
        <f t="shared" si="22"/>
        <v>9.4159901324671651</v>
      </c>
      <c r="AN35" s="115">
        <f t="shared" si="23"/>
        <v>0.35744586979745896</v>
      </c>
      <c r="AO35" s="115">
        <f t="shared" si="24"/>
        <v>3.8991182095001749E-2</v>
      </c>
      <c r="AP35" s="115">
        <f t="shared" si="25"/>
        <v>3.9225871991161523E-2</v>
      </c>
      <c r="AQ35" s="116">
        <f t="shared" si="26"/>
        <v>0.43566292388362227</v>
      </c>
      <c r="AR35" s="115">
        <f t="shared" si="27"/>
        <v>82.046428603812686</v>
      </c>
      <c r="AS35" s="115">
        <f t="shared" si="28"/>
        <v>8.9498508956014309</v>
      </c>
      <c r="AT35" s="115">
        <f t="shared" si="29"/>
        <v>9.0037205005858727</v>
      </c>
      <c r="AU35" s="117">
        <f t="shared" si="30"/>
        <v>9.0037205005858767E-2</v>
      </c>
      <c r="AV35" s="118"/>
      <c r="AW35" s="118">
        <f t="shared" si="31"/>
        <v>6.7117317981980243E-2</v>
      </c>
      <c r="AX35" s="118">
        <f t="shared" si="32"/>
        <v>0.93288268201801983</v>
      </c>
      <c r="AY35" s="118">
        <f t="shared" si="33"/>
        <v>0.82046428603812682</v>
      </c>
      <c r="AZ35" s="118">
        <f t="shared" si="34"/>
        <v>8.9498508956014328E-2</v>
      </c>
      <c r="BA35" s="118">
        <f t="shared" si="53"/>
        <v>2</v>
      </c>
      <c r="BB35" s="119"/>
      <c r="BC35" s="120"/>
      <c r="BD35" s="121"/>
      <c r="BE35" s="122"/>
      <c r="BF35" s="123"/>
      <c r="BG35" s="124"/>
      <c r="BH35" s="125">
        <f t="shared" si="35"/>
        <v>0.2701116150175763</v>
      </c>
      <c r="BI35" s="126">
        <v>0</v>
      </c>
      <c r="BJ35" s="126">
        <f t="shared" si="36"/>
        <v>-0.13423463596396049</v>
      </c>
      <c r="BK35" s="126">
        <f t="shared" si="37"/>
        <v>-1.8657653640360397</v>
      </c>
      <c r="BL35" s="126">
        <f t="shared" si="38"/>
        <v>1.6409285720762536</v>
      </c>
      <c r="BM35" s="126">
        <f t="shared" si="39"/>
        <v>8.9498508956014328E-2</v>
      </c>
      <c r="BN35" s="127">
        <f t="shared" si="54"/>
        <v>5.38696049844134E-4</v>
      </c>
      <c r="BO35" s="128">
        <f t="shared" si="40"/>
        <v>1.0060190505532243</v>
      </c>
      <c r="BP35" s="129">
        <f t="shared" si="41"/>
        <v>3.3493024556402323E-2</v>
      </c>
      <c r="BQ35" s="107"/>
    </row>
    <row r="36" spans="1:69" x14ac:dyDescent="0.15">
      <c r="A36" s="37">
        <v>22</v>
      </c>
      <c r="B36" s="15" t="s">
        <v>29</v>
      </c>
      <c r="C36" s="15" t="s">
        <v>208</v>
      </c>
      <c r="D36" s="38">
        <v>9.5899999999999999E-2</v>
      </c>
      <c r="E36" s="39">
        <v>4.5400000000000003E-2</v>
      </c>
      <c r="F36" s="39">
        <v>7.72</v>
      </c>
      <c r="G36" s="39">
        <v>2.56</v>
      </c>
      <c r="H36" s="39">
        <v>0</v>
      </c>
      <c r="I36" s="39">
        <v>12.86</v>
      </c>
      <c r="J36" s="39">
        <v>72.13</v>
      </c>
      <c r="K36" s="39">
        <v>3.99</v>
      </c>
      <c r="L36" s="39">
        <v>0</v>
      </c>
      <c r="M36" s="39">
        <v>0</v>
      </c>
      <c r="N36" s="40">
        <v>99.401399999999995</v>
      </c>
      <c r="O36" s="41">
        <f t="shared" si="0"/>
        <v>7.5156739811912227E-4</v>
      </c>
      <c r="P36" s="108">
        <f t="shared" si="1"/>
        <v>3.7286465177398161E-4</v>
      </c>
      <c r="Q36" s="108">
        <f t="shared" si="2"/>
        <v>3.6941263391207978E-2</v>
      </c>
      <c r="R36" s="108">
        <f t="shared" si="3"/>
        <v>3.242147922998987E-2</v>
      </c>
      <c r="S36" s="108">
        <f t="shared" si="4"/>
        <v>0</v>
      </c>
      <c r="T36" s="108">
        <f t="shared" si="5"/>
        <v>0.41397070658297114</v>
      </c>
      <c r="U36" s="108">
        <f t="shared" si="6"/>
        <v>0.34811776061776062</v>
      </c>
      <c r="V36" s="108">
        <f t="shared" si="7"/>
        <v>3.6989585438525908E-2</v>
      </c>
      <c r="W36" s="108">
        <f t="shared" si="8"/>
        <v>0</v>
      </c>
      <c r="X36" s="108">
        <f t="shared" si="9"/>
        <v>0</v>
      </c>
      <c r="Y36" s="42">
        <f t="shared" si="10"/>
        <v>0.86956522731034858</v>
      </c>
      <c r="Z36" s="109">
        <f t="shared" si="11"/>
        <v>3.6941263391207978E-2</v>
      </c>
      <c r="AA36" s="109">
        <f t="shared" si="12"/>
        <v>3.6989585438525908E-2</v>
      </c>
      <c r="AB36" s="110">
        <f t="shared" si="13"/>
        <v>0.34811776061776062</v>
      </c>
      <c r="AC36" s="111">
        <f t="shared" si="14"/>
        <v>48.535589532821213</v>
      </c>
      <c r="AD36" s="112">
        <f t="shared" si="15"/>
        <v>51.464410467178801</v>
      </c>
      <c r="AE36" s="112">
        <v>50</v>
      </c>
      <c r="AF36" s="113">
        <v>50</v>
      </c>
      <c r="AG36" s="114">
        <f t="shared" si="16"/>
        <v>82.944278233590737</v>
      </c>
      <c r="AH36" s="115">
        <f t="shared" si="17"/>
        <v>5.139081471647807</v>
      </c>
      <c r="AI36" s="115">
        <f t="shared" si="18"/>
        <v>8.8675803472478751</v>
      </c>
      <c r="AJ36" s="116">
        <f t="shared" si="19"/>
        <v>96.950940052486416</v>
      </c>
      <c r="AK36" s="115">
        <f t="shared" si="20"/>
        <v>85.55283547399037</v>
      </c>
      <c r="AL36" s="115">
        <f t="shared" si="21"/>
        <v>5.3007030863915903</v>
      </c>
      <c r="AM36" s="116">
        <f t="shared" si="22"/>
        <v>9.1464614396180437</v>
      </c>
      <c r="AN36" s="115">
        <f t="shared" si="23"/>
        <v>0.35906589500761915</v>
      </c>
      <c r="AO36" s="115">
        <f t="shared" si="24"/>
        <v>3.8152889924018094E-2</v>
      </c>
      <c r="AP36" s="115">
        <f t="shared" si="25"/>
        <v>3.8103048171796015E-2</v>
      </c>
      <c r="AQ36" s="116">
        <f t="shared" si="26"/>
        <v>0.43532183310343325</v>
      </c>
      <c r="AR36" s="115">
        <f t="shared" si="27"/>
        <v>82.482859278575276</v>
      </c>
      <c r="AS36" s="115">
        <f t="shared" si="28"/>
        <v>8.7642950623505484</v>
      </c>
      <c r="AT36" s="115">
        <f t="shared" si="29"/>
        <v>8.7528456590741825</v>
      </c>
      <c r="AU36" s="117">
        <f t="shared" si="30"/>
        <v>8.7528456590741835E-2</v>
      </c>
      <c r="AV36" s="118"/>
      <c r="AW36" s="118">
        <f t="shared" si="31"/>
        <v>7.2630033097341257E-2</v>
      </c>
      <c r="AX36" s="118">
        <f t="shared" si="32"/>
        <v>0.92736996690265872</v>
      </c>
      <c r="AY36" s="118">
        <f t="shared" si="33"/>
        <v>0.82482859278575271</v>
      </c>
      <c r="AZ36" s="118">
        <f t="shared" si="34"/>
        <v>8.7642950623505481E-2</v>
      </c>
      <c r="BA36" s="118">
        <f t="shared" si="53"/>
        <v>2</v>
      </c>
      <c r="BB36" s="119"/>
      <c r="BC36" s="120"/>
      <c r="BD36" s="121"/>
      <c r="BE36" s="122"/>
      <c r="BF36" s="123"/>
      <c r="BG36" s="124"/>
      <c r="BH36" s="125">
        <f t="shared" si="35"/>
        <v>0.26258536977222552</v>
      </c>
      <c r="BI36" s="126">
        <v>0</v>
      </c>
      <c r="BJ36" s="126">
        <f t="shared" si="36"/>
        <v>-0.14526006619468251</v>
      </c>
      <c r="BK36" s="126">
        <f t="shared" si="37"/>
        <v>-1.8547399338053174</v>
      </c>
      <c r="BL36" s="126">
        <f t="shared" si="38"/>
        <v>1.6496571855715054</v>
      </c>
      <c r="BM36" s="126">
        <f t="shared" si="39"/>
        <v>8.7642950623505481E-2</v>
      </c>
      <c r="BN36" s="127">
        <f t="shared" si="54"/>
        <v>-1.1449403276353465E-4</v>
      </c>
      <c r="BO36" s="128">
        <f t="shared" si="40"/>
        <v>0.99869363101140352</v>
      </c>
      <c r="BP36" s="129">
        <f t="shared" si="41"/>
        <v>1.0093446123521683E-2</v>
      </c>
      <c r="BQ36" s="107"/>
    </row>
    <row r="37" spans="1:69" x14ac:dyDescent="0.15">
      <c r="A37" s="37">
        <v>23</v>
      </c>
      <c r="B37" s="15" t="s">
        <v>30</v>
      </c>
      <c r="C37" s="15" t="s">
        <v>208</v>
      </c>
      <c r="D37" s="38">
        <v>4.1500000000000002E-2</v>
      </c>
      <c r="E37" s="39">
        <v>0.17130000000000001</v>
      </c>
      <c r="F37" s="39">
        <v>7.02</v>
      </c>
      <c r="G37" s="39">
        <v>2.65</v>
      </c>
      <c r="H37" s="39">
        <v>0</v>
      </c>
      <c r="I37" s="39">
        <v>12.74</v>
      </c>
      <c r="J37" s="39">
        <v>73.430000000000007</v>
      </c>
      <c r="K37" s="39">
        <v>3.78</v>
      </c>
      <c r="L37" s="39">
        <v>0</v>
      </c>
      <c r="M37" s="39">
        <v>0</v>
      </c>
      <c r="N37" s="40">
        <v>99.832800000000006</v>
      </c>
      <c r="O37" s="41">
        <f t="shared" si="0"/>
        <v>3.2523510971786836E-4</v>
      </c>
      <c r="P37" s="108">
        <f t="shared" si="1"/>
        <v>1.4068659658344285E-3</v>
      </c>
      <c r="Q37" s="108">
        <f t="shared" si="2"/>
        <v>3.3591666969725389E-2</v>
      </c>
      <c r="R37" s="108">
        <f t="shared" si="3"/>
        <v>3.3561296859169198E-2</v>
      </c>
      <c r="S37" s="108">
        <f t="shared" si="4"/>
        <v>0</v>
      </c>
      <c r="T37" s="108">
        <f t="shared" si="5"/>
        <v>0.4101078384033478</v>
      </c>
      <c r="U37" s="108">
        <f t="shared" si="6"/>
        <v>0.35439189189189196</v>
      </c>
      <c r="V37" s="108">
        <f t="shared" si="7"/>
        <v>3.50427651522877E-2</v>
      </c>
      <c r="W37" s="108">
        <f t="shared" si="8"/>
        <v>0</v>
      </c>
      <c r="X37" s="108">
        <f t="shared" si="9"/>
        <v>0</v>
      </c>
      <c r="Y37" s="42">
        <f t="shared" si="10"/>
        <v>0.86842756035197433</v>
      </c>
      <c r="Z37" s="109">
        <f t="shared" si="11"/>
        <v>3.3591666969725389E-2</v>
      </c>
      <c r="AA37" s="109">
        <f t="shared" si="12"/>
        <v>3.50427651522877E-2</v>
      </c>
      <c r="AB37" s="110">
        <f t="shared" si="13"/>
        <v>0.35439189189189196</v>
      </c>
      <c r="AC37" s="111">
        <f t="shared" si="14"/>
        <v>48.711757126000485</v>
      </c>
      <c r="AD37" s="112">
        <f t="shared" si="15"/>
        <v>51.288242873999515</v>
      </c>
      <c r="AE37" s="112">
        <v>50</v>
      </c>
      <c r="AF37" s="113">
        <v>50</v>
      </c>
      <c r="AG37" s="114">
        <f t="shared" si="16"/>
        <v>84.439184121621622</v>
      </c>
      <c r="AH37" s="115">
        <f t="shared" si="17"/>
        <v>4.8686034994558165</v>
      </c>
      <c r="AI37" s="115">
        <f t="shared" si="18"/>
        <v>8.0635251344145189</v>
      </c>
      <c r="AJ37" s="116">
        <f t="shared" si="19"/>
        <v>97.371312755491957</v>
      </c>
      <c r="AK37" s="115">
        <f t="shared" si="20"/>
        <v>86.71874881019211</v>
      </c>
      <c r="AL37" s="115">
        <f t="shared" si="21"/>
        <v>5.0000388838151064</v>
      </c>
      <c r="AM37" s="116">
        <f t="shared" si="22"/>
        <v>8.2812123059927814</v>
      </c>
      <c r="AN37" s="115">
        <f t="shared" si="23"/>
        <v>0.36395924206321584</v>
      </c>
      <c r="AO37" s="115">
        <f t="shared" si="24"/>
        <v>3.5988798097323797E-2</v>
      </c>
      <c r="AP37" s="115">
        <f t="shared" si="25"/>
        <v>3.4498525303933263E-2</v>
      </c>
      <c r="AQ37" s="116">
        <f t="shared" si="26"/>
        <v>0.43444656546447291</v>
      </c>
      <c r="AR37" s="115">
        <f t="shared" si="27"/>
        <v>83.775375614743751</v>
      </c>
      <c r="AS37" s="115">
        <f t="shared" si="28"/>
        <v>8.2838261268903501</v>
      </c>
      <c r="AT37" s="115">
        <f t="shared" si="29"/>
        <v>7.9407982583658834</v>
      </c>
      <c r="AU37" s="117">
        <f t="shared" si="30"/>
        <v>7.9407982583658832E-2</v>
      </c>
      <c r="AV37" s="118"/>
      <c r="AW37" s="118">
        <f t="shared" si="31"/>
        <v>7.5644876309259451E-2</v>
      </c>
      <c r="AX37" s="118">
        <f t="shared" si="32"/>
        <v>0.92435512369074058</v>
      </c>
      <c r="AY37" s="118">
        <f t="shared" si="33"/>
        <v>0.83775375614743763</v>
      </c>
      <c r="AZ37" s="118">
        <f t="shared" si="34"/>
        <v>8.2838261268903521E-2</v>
      </c>
      <c r="BA37" s="118">
        <f t="shared" si="53"/>
        <v>2</v>
      </c>
      <c r="BB37" s="119"/>
      <c r="BC37" s="120"/>
      <c r="BD37" s="121"/>
      <c r="BE37" s="122"/>
      <c r="BF37" s="123"/>
      <c r="BG37" s="124"/>
      <c r="BH37" s="125">
        <f t="shared" si="35"/>
        <v>0.23822394775097649</v>
      </c>
      <c r="BI37" s="126">
        <v>0</v>
      </c>
      <c r="BJ37" s="126">
        <f t="shared" si="36"/>
        <v>-0.1512897526185189</v>
      </c>
      <c r="BK37" s="126">
        <f t="shared" si="37"/>
        <v>-1.8487102473814812</v>
      </c>
      <c r="BL37" s="126">
        <f t="shared" si="38"/>
        <v>1.6755075122948753</v>
      </c>
      <c r="BM37" s="126">
        <f t="shared" si="39"/>
        <v>8.2838261268903521E-2</v>
      </c>
      <c r="BN37" s="127">
        <f t="shared" si="54"/>
        <v>-3.4302786852447031E-3</v>
      </c>
      <c r="BO37" s="128">
        <f t="shared" si="40"/>
        <v>0.95859064841897679</v>
      </c>
      <c r="BP37" s="129">
        <f t="shared" si="41"/>
        <v>4.1881397761604731E-2</v>
      </c>
      <c r="BQ37" s="107"/>
    </row>
    <row r="38" spans="1:69" x14ac:dyDescent="0.15">
      <c r="A38" s="37">
        <v>32</v>
      </c>
      <c r="B38" s="15" t="s">
        <v>34</v>
      </c>
      <c r="C38" s="15" t="s">
        <v>208</v>
      </c>
      <c r="D38" s="38">
        <v>0</v>
      </c>
      <c r="E38" s="39">
        <v>2.9600000000000001E-2</v>
      </c>
      <c r="F38" s="39">
        <v>7.35</v>
      </c>
      <c r="G38" s="39">
        <v>2.59</v>
      </c>
      <c r="H38" s="39">
        <v>0</v>
      </c>
      <c r="I38" s="39">
        <v>12.26</v>
      </c>
      <c r="J38" s="39">
        <v>72.400000000000006</v>
      </c>
      <c r="K38" s="39">
        <v>3.72</v>
      </c>
      <c r="L38" s="39">
        <v>0</v>
      </c>
      <c r="M38" s="39">
        <v>0</v>
      </c>
      <c r="N38" s="40">
        <v>98.349699999999999</v>
      </c>
      <c r="O38" s="41">
        <f t="shared" si="0"/>
        <v>0</v>
      </c>
      <c r="P38" s="108">
        <f t="shared" si="1"/>
        <v>2.4310118265440209E-4</v>
      </c>
      <c r="Q38" s="108">
        <f t="shared" si="2"/>
        <v>3.517076242556718E-2</v>
      </c>
      <c r="R38" s="108">
        <f t="shared" si="3"/>
        <v>3.2801418439716311E-2</v>
      </c>
      <c r="S38" s="108">
        <f t="shared" si="4"/>
        <v>0</v>
      </c>
      <c r="T38" s="108">
        <f t="shared" si="5"/>
        <v>0.39465636568485429</v>
      </c>
      <c r="U38" s="108">
        <f t="shared" si="6"/>
        <v>0.34942084942084944</v>
      </c>
      <c r="V38" s="108">
        <f t="shared" si="7"/>
        <v>3.4486530784791074E-2</v>
      </c>
      <c r="W38" s="108">
        <f t="shared" si="8"/>
        <v>0</v>
      </c>
      <c r="X38" s="108">
        <f t="shared" si="9"/>
        <v>0</v>
      </c>
      <c r="Y38" s="42">
        <f t="shared" si="10"/>
        <v>0.84677902793843263</v>
      </c>
      <c r="Z38" s="109">
        <f t="shared" si="11"/>
        <v>3.517076242556718E-2</v>
      </c>
      <c r="AA38" s="109">
        <f t="shared" si="12"/>
        <v>3.4486530784791074E-2</v>
      </c>
      <c r="AB38" s="110">
        <f t="shared" si="13"/>
        <v>0.34942084942084944</v>
      </c>
      <c r="AC38" s="111">
        <f t="shared" si="14"/>
        <v>49.490850482149391</v>
      </c>
      <c r="AD38" s="112">
        <f t="shared" si="15"/>
        <v>50.509149517850616</v>
      </c>
      <c r="AE38" s="112">
        <v>50</v>
      </c>
      <c r="AF38" s="113">
        <v>50</v>
      </c>
      <c r="AG38" s="114">
        <f t="shared" si="16"/>
        <v>83.254758687258686</v>
      </c>
      <c r="AH38" s="115">
        <f t="shared" si="17"/>
        <v>4.7913240788295344</v>
      </c>
      <c r="AI38" s="115">
        <f t="shared" si="18"/>
        <v>8.4425797347502449</v>
      </c>
      <c r="AJ38" s="116">
        <f t="shared" si="19"/>
        <v>96.488662500838473</v>
      </c>
      <c r="AK38" s="115">
        <f t="shared" si="20"/>
        <v>86.284498644112944</v>
      </c>
      <c r="AL38" s="115">
        <f t="shared" si="21"/>
        <v>4.96568607611065</v>
      </c>
      <c r="AM38" s="116">
        <f t="shared" si="22"/>
        <v>8.7498152797763993</v>
      </c>
      <c r="AN38" s="115">
        <f t="shared" si="23"/>
        <v>0.36213669084470212</v>
      </c>
      <c r="AO38" s="115">
        <f t="shared" si="24"/>
        <v>3.5741536768106187E-2</v>
      </c>
      <c r="AP38" s="115">
        <f t="shared" si="25"/>
        <v>3.6450668414293293E-2</v>
      </c>
      <c r="AQ38" s="116">
        <f t="shared" si="26"/>
        <v>0.43432889602710162</v>
      </c>
      <c r="AR38" s="115">
        <f t="shared" si="27"/>
        <v>83.378447567556094</v>
      </c>
      <c r="AS38" s="115">
        <f t="shared" si="28"/>
        <v>8.2291408872496383</v>
      </c>
      <c r="AT38" s="115">
        <f t="shared" si="29"/>
        <v>8.3924115451942694</v>
      </c>
      <c r="AU38" s="117">
        <f t="shared" si="30"/>
        <v>8.3924115451942685E-2</v>
      </c>
      <c r="AV38" s="118"/>
      <c r="AW38" s="118">
        <f t="shared" si="31"/>
        <v>7.673604191556202E-2</v>
      </c>
      <c r="AX38" s="118">
        <f t="shared" si="32"/>
        <v>0.92326395808443806</v>
      </c>
      <c r="AY38" s="118">
        <f t="shared" si="33"/>
        <v>0.83378447567556091</v>
      </c>
      <c r="AZ38" s="118">
        <f t="shared" si="34"/>
        <v>8.2291408872496391E-2</v>
      </c>
      <c r="BA38" s="118">
        <f t="shared" si="53"/>
        <v>2</v>
      </c>
      <c r="BB38" s="119"/>
      <c r="BC38" s="120"/>
      <c r="BD38" s="121"/>
      <c r="BE38" s="122"/>
      <c r="BF38" s="123"/>
      <c r="BG38" s="124"/>
      <c r="BH38" s="125">
        <f t="shared" si="35"/>
        <v>0.25177234635582807</v>
      </c>
      <c r="BI38" s="126">
        <v>0</v>
      </c>
      <c r="BJ38" s="126">
        <f t="shared" si="36"/>
        <v>-0.15347208383112404</v>
      </c>
      <c r="BK38" s="126">
        <f t="shared" si="37"/>
        <v>-1.8465279161688761</v>
      </c>
      <c r="BL38" s="126">
        <f t="shared" si="38"/>
        <v>1.6675689513511218</v>
      </c>
      <c r="BM38" s="126">
        <f t="shared" si="39"/>
        <v>8.2291408872496391E-2</v>
      </c>
      <c r="BN38" s="127">
        <f t="shared" si="54"/>
        <v>1.6327065794461415E-3</v>
      </c>
      <c r="BO38" s="128">
        <f t="shared" si="40"/>
        <v>1.0198405471703131</v>
      </c>
      <c r="BP38" s="129">
        <f t="shared" si="41"/>
        <v>6.912024815182315E-3</v>
      </c>
      <c r="BQ38" s="107"/>
    </row>
    <row r="39" spans="1:69" x14ac:dyDescent="0.15">
      <c r="A39" s="37">
        <v>35</v>
      </c>
      <c r="B39" s="15" t="s">
        <v>36</v>
      </c>
      <c r="C39" s="15" t="s">
        <v>208</v>
      </c>
      <c r="D39" s="38">
        <v>0</v>
      </c>
      <c r="E39" s="39">
        <v>5.8500000000000003E-2</v>
      </c>
      <c r="F39" s="39">
        <v>8.33</v>
      </c>
      <c r="G39" s="39">
        <v>2.54</v>
      </c>
      <c r="H39" s="39">
        <v>0</v>
      </c>
      <c r="I39" s="39">
        <v>12.43</v>
      </c>
      <c r="J39" s="39">
        <v>71.959999999999994</v>
      </c>
      <c r="K39" s="39">
        <v>4.53</v>
      </c>
      <c r="L39" s="39">
        <v>0</v>
      </c>
      <c r="M39" s="39">
        <v>0.28549999999999998</v>
      </c>
      <c r="N39" s="40">
        <v>100.1339</v>
      </c>
      <c r="O39" s="41">
        <f t="shared" si="0"/>
        <v>0</v>
      </c>
      <c r="P39" s="108">
        <f t="shared" si="1"/>
        <v>4.804533508541393E-4</v>
      </c>
      <c r="Q39" s="108">
        <f t="shared" si="2"/>
        <v>3.9860197415642805E-2</v>
      </c>
      <c r="R39" s="108">
        <f t="shared" si="3"/>
        <v>3.2168186423505572E-2</v>
      </c>
      <c r="S39" s="108">
        <f t="shared" si="4"/>
        <v>0</v>
      </c>
      <c r="T39" s="108">
        <f t="shared" si="5"/>
        <v>0.40012876227265409</v>
      </c>
      <c r="U39" s="108">
        <f t="shared" si="6"/>
        <v>0.3472972972972973</v>
      </c>
      <c r="V39" s="108">
        <f t="shared" si="7"/>
        <v>4.1995694745995578E-2</v>
      </c>
      <c r="W39" s="108">
        <f t="shared" si="8"/>
        <v>0</v>
      </c>
      <c r="X39" s="108">
        <f t="shared" si="9"/>
        <v>1.4494845495862572E-3</v>
      </c>
      <c r="Y39" s="42">
        <f t="shared" si="10"/>
        <v>0.86338007605553579</v>
      </c>
      <c r="Z39" s="109">
        <f t="shared" si="11"/>
        <v>3.9860197415642805E-2</v>
      </c>
      <c r="AA39" s="109">
        <f t="shared" si="12"/>
        <v>4.1995694745995578E-2</v>
      </c>
      <c r="AB39" s="110">
        <f t="shared" si="13"/>
        <v>0.3472972972972973</v>
      </c>
      <c r="AC39" s="111">
        <f t="shared" si="14"/>
        <v>49.874057318508697</v>
      </c>
      <c r="AD39" s="112">
        <f t="shared" si="15"/>
        <v>50.125942681491296</v>
      </c>
      <c r="AE39" s="112">
        <v>50</v>
      </c>
      <c r="AF39" s="113">
        <v>50</v>
      </c>
      <c r="AG39" s="114">
        <f t="shared" si="16"/>
        <v>82.748790540540526</v>
      </c>
      <c r="AH39" s="115">
        <f t="shared" si="17"/>
        <v>5.8345962572843524</v>
      </c>
      <c r="AI39" s="115">
        <f t="shared" si="18"/>
        <v>9.5682570327169429</v>
      </c>
      <c r="AJ39" s="116">
        <f t="shared" si="19"/>
        <v>98.151643830541815</v>
      </c>
      <c r="AK39" s="115">
        <f t="shared" si="20"/>
        <v>84.307085761503672</v>
      </c>
      <c r="AL39" s="115">
        <f t="shared" si="21"/>
        <v>5.9444712585331176</v>
      </c>
      <c r="AM39" s="116">
        <f t="shared" si="22"/>
        <v>9.7484429799632064</v>
      </c>
      <c r="AN39" s="115">
        <f t="shared" si="23"/>
        <v>0.35383747407929689</v>
      </c>
      <c r="AO39" s="115">
        <f t="shared" si="24"/>
        <v>4.2786542442937454E-2</v>
      </c>
      <c r="AP39" s="115">
        <f t="shared" si="25"/>
        <v>4.0610830201133645E-2</v>
      </c>
      <c r="AQ39" s="116">
        <f t="shared" si="26"/>
        <v>0.43723484672336799</v>
      </c>
      <c r="AR39" s="115">
        <f t="shared" si="27"/>
        <v>80.926183430014817</v>
      </c>
      <c r="AS39" s="115">
        <f t="shared" si="28"/>
        <v>9.785711903701003</v>
      </c>
      <c r="AT39" s="115">
        <f t="shared" si="29"/>
        <v>9.288104666284184</v>
      </c>
      <c r="AU39" s="117">
        <f t="shared" si="30"/>
        <v>9.2881046662841832E-2</v>
      </c>
      <c r="AV39" s="118"/>
      <c r="AW39" s="118">
        <f t="shared" si="31"/>
        <v>7.4412244917590242E-2</v>
      </c>
      <c r="AX39" s="118">
        <f t="shared" si="32"/>
        <v>0.92558775508240976</v>
      </c>
      <c r="AY39" s="118">
        <f t="shared" si="33"/>
        <v>0.8092618343001482</v>
      </c>
      <c r="AZ39" s="118">
        <f t="shared" si="34"/>
        <v>9.7857119037010012E-2</v>
      </c>
      <c r="BA39" s="118">
        <f t="shared" si="53"/>
        <v>2</v>
      </c>
      <c r="BB39" s="119"/>
      <c r="BC39" s="120"/>
      <c r="BD39" s="121"/>
      <c r="BE39" s="122"/>
      <c r="BF39" s="123"/>
      <c r="BG39" s="124"/>
      <c r="BH39" s="125">
        <f t="shared" si="35"/>
        <v>0.27864313998852552</v>
      </c>
      <c r="BI39" s="126">
        <v>0</v>
      </c>
      <c r="BJ39" s="126">
        <f t="shared" si="36"/>
        <v>-0.14882448983518048</v>
      </c>
      <c r="BK39" s="126">
        <f t="shared" si="37"/>
        <v>-1.8511755101648195</v>
      </c>
      <c r="BL39" s="126">
        <f t="shared" si="38"/>
        <v>1.6185236686002964</v>
      </c>
      <c r="BM39" s="126">
        <f t="shared" si="39"/>
        <v>9.7857119037010012E-2</v>
      </c>
      <c r="BN39" s="127">
        <f t="shared" si="54"/>
        <v>-4.9760723741679724E-3</v>
      </c>
      <c r="BO39" s="128">
        <f t="shared" si="40"/>
        <v>0.94914961299559408</v>
      </c>
      <c r="BP39" s="129">
        <f t="shared" si="41"/>
        <v>1.2053461397699685E-2</v>
      </c>
      <c r="BQ39" s="107"/>
    </row>
    <row r="40" spans="1:69" x14ac:dyDescent="0.15">
      <c r="A40" s="37">
        <v>40</v>
      </c>
      <c r="B40" s="15" t="s">
        <v>39</v>
      </c>
      <c r="C40" s="15" t="s">
        <v>208</v>
      </c>
      <c r="D40" s="38">
        <v>0</v>
      </c>
      <c r="E40" s="39">
        <v>2.7099999999999999E-2</v>
      </c>
      <c r="F40" s="39">
        <v>7.87</v>
      </c>
      <c r="G40" s="39">
        <v>3.97</v>
      </c>
      <c r="H40" s="39">
        <v>3.49E-2</v>
      </c>
      <c r="I40" s="39">
        <v>11.63</v>
      </c>
      <c r="J40" s="39">
        <v>70.87</v>
      </c>
      <c r="K40" s="39">
        <v>3.92</v>
      </c>
      <c r="L40" s="39">
        <v>1E-3</v>
      </c>
      <c r="M40" s="39">
        <v>0</v>
      </c>
      <c r="N40" s="40">
        <v>98.323099999999997</v>
      </c>
      <c r="O40" s="41">
        <f t="shared" si="0"/>
        <v>0</v>
      </c>
      <c r="P40" s="108">
        <f t="shared" si="1"/>
        <v>2.2256898817345596E-4</v>
      </c>
      <c r="Q40" s="108">
        <f t="shared" si="2"/>
        <v>3.7659034052954246E-2</v>
      </c>
      <c r="R40" s="108">
        <f t="shared" si="3"/>
        <v>5.0278622087132734E-2</v>
      </c>
      <c r="S40" s="108">
        <f t="shared" si="4"/>
        <v>4.6582030187691548E-4</v>
      </c>
      <c r="T40" s="108">
        <f t="shared" si="5"/>
        <v>0.37437630774183167</v>
      </c>
      <c r="U40" s="108">
        <f t="shared" si="6"/>
        <v>0.3420366795366796</v>
      </c>
      <c r="V40" s="108">
        <f t="shared" si="7"/>
        <v>3.6340645343113168E-2</v>
      </c>
      <c r="W40" s="108">
        <f t="shared" si="8"/>
        <v>1.5736631731344224E-5</v>
      </c>
      <c r="X40" s="108">
        <f t="shared" si="9"/>
        <v>0</v>
      </c>
      <c r="Y40" s="42">
        <f t="shared" si="10"/>
        <v>0.84139541468349321</v>
      </c>
      <c r="Z40" s="109">
        <f t="shared" si="11"/>
        <v>3.7659034052954246E-2</v>
      </c>
      <c r="AA40" s="109">
        <f t="shared" si="12"/>
        <v>3.6356381974844511E-2</v>
      </c>
      <c r="AB40" s="110">
        <f t="shared" si="13"/>
        <v>0.3420366795366796</v>
      </c>
      <c r="AC40" s="111">
        <f t="shared" si="14"/>
        <v>49.447868184661331</v>
      </c>
      <c r="AD40" s="112">
        <f t="shared" si="15"/>
        <v>50.552131815338655</v>
      </c>
      <c r="AE40" s="112">
        <v>50</v>
      </c>
      <c r="AF40" s="113">
        <v>50</v>
      </c>
      <c r="AG40" s="114">
        <f t="shared" si="16"/>
        <v>81.495369449806958</v>
      </c>
      <c r="AH40" s="115">
        <f t="shared" si="17"/>
        <v>5.0489221475838111</v>
      </c>
      <c r="AI40" s="115">
        <f t="shared" si="18"/>
        <v>9.0398778928550243</v>
      </c>
      <c r="AJ40" s="116">
        <f t="shared" si="19"/>
        <v>95.584169490245799</v>
      </c>
      <c r="AK40" s="115">
        <f t="shared" si="20"/>
        <v>85.260320704176252</v>
      </c>
      <c r="AL40" s="115">
        <f t="shared" si="21"/>
        <v>5.2821739985919374</v>
      </c>
      <c r="AM40" s="116">
        <f t="shared" si="22"/>
        <v>9.4575052972318066</v>
      </c>
      <c r="AN40" s="115">
        <f t="shared" si="23"/>
        <v>0.35783820831501167</v>
      </c>
      <c r="AO40" s="115">
        <f t="shared" si="24"/>
        <v>3.8019523041230872E-2</v>
      </c>
      <c r="AP40" s="115">
        <f t="shared" si="25"/>
        <v>3.9398819128514048E-2</v>
      </c>
      <c r="AQ40" s="116">
        <f t="shared" si="26"/>
        <v>0.43525655048475659</v>
      </c>
      <c r="AR40" s="115">
        <f t="shared" si="27"/>
        <v>82.21317012150142</v>
      </c>
      <c r="AS40" s="115">
        <f t="shared" si="28"/>
        <v>8.7349686061904261</v>
      </c>
      <c r="AT40" s="115">
        <f t="shared" si="29"/>
        <v>9.0518612723081482</v>
      </c>
      <c r="AU40" s="117">
        <f t="shared" si="30"/>
        <v>9.0518612723081482E-2</v>
      </c>
      <c r="AV40" s="118"/>
      <c r="AW40" s="118">
        <f t="shared" si="31"/>
        <v>0.11839877169772441</v>
      </c>
      <c r="AX40" s="118">
        <f t="shared" si="32"/>
        <v>0.88160122830227561</v>
      </c>
      <c r="AY40" s="118">
        <f t="shared" si="33"/>
        <v>0.82213170121501433</v>
      </c>
      <c r="AZ40" s="118">
        <f t="shared" si="34"/>
        <v>8.7349686061904255E-2</v>
      </c>
      <c r="BA40" s="118">
        <f t="shared" si="53"/>
        <v>2</v>
      </c>
      <c r="BB40" s="119"/>
      <c r="BC40" s="120"/>
      <c r="BD40" s="121"/>
      <c r="BE40" s="122"/>
      <c r="BF40" s="123"/>
      <c r="BG40" s="124"/>
      <c r="BH40" s="125">
        <f t="shared" si="35"/>
        <v>0.27155583816924445</v>
      </c>
      <c r="BI40" s="126">
        <v>0</v>
      </c>
      <c r="BJ40" s="126">
        <f t="shared" si="36"/>
        <v>-0.23679754339544881</v>
      </c>
      <c r="BK40" s="126">
        <f t="shared" si="37"/>
        <v>-1.7632024566045512</v>
      </c>
      <c r="BL40" s="126">
        <f t="shared" si="38"/>
        <v>1.6442634024300287</v>
      </c>
      <c r="BM40" s="126">
        <f t="shared" si="39"/>
        <v>8.7349686061904255E-2</v>
      </c>
      <c r="BN40" s="127">
        <f t="shared" si="54"/>
        <v>3.168926661177407E-3</v>
      </c>
      <c r="BO40" s="128">
        <f t="shared" si="40"/>
        <v>1.0362786267935917</v>
      </c>
      <c r="BP40" s="129">
        <f t="shared" si="41"/>
        <v>5.9101087898455014E-3</v>
      </c>
      <c r="BQ40" s="107"/>
    </row>
    <row r="41" spans="1:69" x14ac:dyDescent="0.15">
      <c r="A41" s="37">
        <v>41</v>
      </c>
      <c r="B41" s="15" t="s">
        <v>40</v>
      </c>
      <c r="C41" s="15" t="s">
        <v>208</v>
      </c>
      <c r="D41" s="38">
        <v>0.15920000000000001</v>
      </c>
      <c r="E41" s="39">
        <v>0</v>
      </c>
      <c r="F41" s="39">
        <v>9.93</v>
      </c>
      <c r="G41" s="39">
        <v>3.63</v>
      </c>
      <c r="H41" s="39">
        <v>0</v>
      </c>
      <c r="I41" s="39">
        <v>11.84</v>
      </c>
      <c r="J41" s="39">
        <v>67.34</v>
      </c>
      <c r="K41" s="39">
        <v>5.21</v>
      </c>
      <c r="L41" s="39">
        <v>0.22289999999999999</v>
      </c>
      <c r="M41" s="39">
        <v>0</v>
      </c>
      <c r="N41" s="40">
        <v>98.3322</v>
      </c>
      <c r="O41" s="41">
        <f t="shared" si="0"/>
        <v>1.2476489028213167E-3</v>
      </c>
      <c r="P41" s="108">
        <f t="shared" si="1"/>
        <v>0</v>
      </c>
      <c r="Q41" s="108">
        <f t="shared" si="2"/>
        <v>4.7516417807603011E-2</v>
      </c>
      <c r="R41" s="108">
        <f t="shared" si="3"/>
        <v>4.5972644376899699E-2</v>
      </c>
      <c r="S41" s="108">
        <f t="shared" si="4"/>
        <v>0</v>
      </c>
      <c r="T41" s="108">
        <f t="shared" si="5"/>
        <v>0.38113632705617251</v>
      </c>
      <c r="U41" s="108">
        <f t="shared" si="6"/>
        <v>0.32500000000000001</v>
      </c>
      <c r="V41" s="108">
        <f t="shared" si="7"/>
        <v>4.8299684244290715E-2</v>
      </c>
      <c r="W41" s="108">
        <f t="shared" si="8"/>
        <v>3.5076952129166269E-3</v>
      </c>
      <c r="X41" s="108">
        <f t="shared" si="9"/>
        <v>0</v>
      </c>
      <c r="Y41" s="42">
        <f t="shared" si="10"/>
        <v>0.8526804176007039</v>
      </c>
      <c r="Z41" s="109">
        <f t="shared" si="11"/>
        <v>4.7516417807603011E-2</v>
      </c>
      <c r="AA41" s="109">
        <f t="shared" si="12"/>
        <v>5.1807379457207342E-2</v>
      </c>
      <c r="AB41" s="110">
        <f t="shared" si="13"/>
        <v>0.32500000000000001</v>
      </c>
      <c r="AC41" s="111">
        <f t="shared" si="14"/>
        <v>49.763520834544856</v>
      </c>
      <c r="AD41" s="112">
        <f t="shared" si="15"/>
        <v>50.236479165455137</v>
      </c>
      <c r="AE41" s="112">
        <v>50</v>
      </c>
      <c r="AF41" s="113">
        <v>50</v>
      </c>
      <c r="AG41" s="114">
        <f t="shared" si="16"/>
        <v>77.436125000000004</v>
      </c>
      <c r="AH41" s="115">
        <f t="shared" si="17"/>
        <v>6.7104296910488905</v>
      </c>
      <c r="AI41" s="115">
        <f t="shared" si="18"/>
        <v>11.406097519193187</v>
      </c>
      <c r="AJ41" s="116">
        <f t="shared" si="19"/>
        <v>95.552652210242087</v>
      </c>
      <c r="AK41" s="115">
        <f t="shared" si="20"/>
        <v>81.040267547591725</v>
      </c>
      <c r="AL41" s="115">
        <f t="shared" si="21"/>
        <v>7.0227560782761964</v>
      </c>
      <c r="AM41" s="116">
        <f t="shared" si="22"/>
        <v>11.936976374132074</v>
      </c>
      <c r="AN41" s="115">
        <f t="shared" si="23"/>
        <v>0.34012661342451361</v>
      </c>
      <c r="AO41" s="115">
        <f t="shared" si="24"/>
        <v>5.0547717019950568E-2</v>
      </c>
      <c r="AP41" s="115">
        <f t="shared" si="25"/>
        <v>4.9727994679890031E-2</v>
      </c>
      <c r="AQ41" s="116">
        <f t="shared" si="26"/>
        <v>0.44040232512435418</v>
      </c>
      <c r="AR41" s="115">
        <f t="shared" si="27"/>
        <v>77.230885038691326</v>
      </c>
      <c r="AS41" s="115">
        <f t="shared" si="28"/>
        <v>11.477622650079711</v>
      </c>
      <c r="AT41" s="115">
        <f t="shared" si="29"/>
        <v>11.291492311228962</v>
      </c>
      <c r="AU41" s="117">
        <f t="shared" si="30"/>
        <v>0.11291492311228964</v>
      </c>
      <c r="AV41" s="118"/>
      <c r="AW41" s="118">
        <f t="shared" si="31"/>
        <v>0.10763680337279825</v>
      </c>
      <c r="AX41" s="118">
        <f t="shared" si="32"/>
        <v>0.89236319662720176</v>
      </c>
      <c r="AY41" s="118">
        <f t="shared" si="33"/>
        <v>0.77230885038691321</v>
      </c>
      <c r="AZ41" s="118">
        <f t="shared" si="34"/>
        <v>0.11477622650079713</v>
      </c>
      <c r="BA41" s="118">
        <f t="shared" si="53"/>
        <v>2</v>
      </c>
      <c r="BB41" s="119"/>
      <c r="BC41" s="120"/>
      <c r="BD41" s="121"/>
      <c r="BE41" s="122"/>
      <c r="BF41" s="123"/>
      <c r="BG41" s="124"/>
      <c r="BH41" s="125">
        <f t="shared" si="35"/>
        <v>0.33874476933686892</v>
      </c>
      <c r="BI41" s="126">
        <v>0</v>
      </c>
      <c r="BJ41" s="126">
        <f t="shared" si="36"/>
        <v>-0.21527360674559651</v>
      </c>
      <c r="BK41" s="126">
        <f t="shared" si="37"/>
        <v>-1.7847263932544035</v>
      </c>
      <c r="BL41" s="126">
        <f t="shared" si="38"/>
        <v>1.5446177007738264</v>
      </c>
      <c r="BM41" s="126">
        <f t="shared" si="39"/>
        <v>0.11477622650079713</v>
      </c>
      <c r="BN41" s="127">
        <f t="shared" si="54"/>
        <v>-1.8613033885074293E-3</v>
      </c>
      <c r="BO41" s="128">
        <f t="shared" si="40"/>
        <v>0.98378319757276067</v>
      </c>
      <c r="BP41" s="129">
        <f t="shared" si="41"/>
        <v>0</v>
      </c>
      <c r="BQ41" s="107"/>
    </row>
    <row r="42" spans="1:69" x14ac:dyDescent="0.15">
      <c r="A42" s="37">
        <v>42</v>
      </c>
      <c r="B42" s="15" t="s">
        <v>41</v>
      </c>
      <c r="C42" s="15" t="s">
        <v>208</v>
      </c>
      <c r="D42" s="38">
        <v>0.16600000000000001</v>
      </c>
      <c r="E42" s="39">
        <v>0</v>
      </c>
      <c r="F42" s="39">
        <v>9.56</v>
      </c>
      <c r="G42" s="39">
        <v>3.82</v>
      </c>
      <c r="H42" s="39">
        <v>0</v>
      </c>
      <c r="I42" s="39">
        <v>11.96</v>
      </c>
      <c r="J42" s="39">
        <v>67.97</v>
      </c>
      <c r="K42" s="39">
        <v>4.99</v>
      </c>
      <c r="L42" s="39">
        <v>0.32679999999999998</v>
      </c>
      <c r="M42" s="39">
        <v>0</v>
      </c>
      <c r="N42" s="40">
        <v>98.7928</v>
      </c>
      <c r="O42" s="41">
        <f t="shared" si="0"/>
        <v>1.3009404388714734E-3</v>
      </c>
      <c r="P42" s="108">
        <f t="shared" si="1"/>
        <v>0</v>
      </c>
      <c r="Q42" s="108">
        <f t="shared" si="2"/>
        <v>4.5745916841962213E-2</v>
      </c>
      <c r="R42" s="108">
        <f t="shared" si="3"/>
        <v>4.8378926038500511E-2</v>
      </c>
      <c r="S42" s="108">
        <f t="shared" si="4"/>
        <v>0</v>
      </c>
      <c r="T42" s="108">
        <f t="shared" si="5"/>
        <v>0.3849991952357959</v>
      </c>
      <c r="U42" s="108">
        <f t="shared" si="6"/>
        <v>0.32804054054054055</v>
      </c>
      <c r="V42" s="108">
        <f t="shared" si="7"/>
        <v>4.6260158230136406E-2</v>
      </c>
      <c r="W42" s="108">
        <f t="shared" si="8"/>
        <v>5.142731249803292E-3</v>
      </c>
      <c r="X42" s="108">
        <f t="shared" si="9"/>
        <v>0</v>
      </c>
      <c r="Y42" s="42">
        <f t="shared" si="10"/>
        <v>0.85986840857561031</v>
      </c>
      <c r="Z42" s="109">
        <f t="shared" si="11"/>
        <v>4.5745916841962213E-2</v>
      </c>
      <c r="AA42" s="109">
        <f t="shared" si="12"/>
        <v>5.1402889479939699E-2</v>
      </c>
      <c r="AB42" s="110">
        <f t="shared" si="13"/>
        <v>0.32804054054054055</v>
      </c>
      <c r="AC42" s="111">
        <f t="shared" si="14"/>
        <v>49.448187957826867</v>
      </c>
      <c r="AD42" s="112">
        <f t="shared" si="15"/>
        <v>50.55181204217314</v>
      </c>
      <c r="AE42" s="112">
        <v>50</v>
      </c>
      <c r="AF42" s="113">
        <v>50</v>
      </c>
      <c r="AG42" s="114">
        <f t="shared" si="16"/>
        <v>78.160579391891886</v>
      </c>
      <c r="AH42" s="115">
        <f t="shared" si="17"/>
        <v>6.427071815419187</v>
      </c>
      <c r="AI42" s="115">
        <f t="shared" si="18"/>
        <v>10.981096906695557</v>
      </c>
      <c r="AJ42" s="116">
        <f t="shared" si="19"/>
        <v>95.568748114006638</v>
      </c>
      <c r="AK42" s="115">
        <f t="shared" si="20"/>
        <v>81.78466385125391</v>
      </c>
      <c r="AL42" s="115">
        <f t="shared" si="21"/>
        <v>6.725076912959195</v>
      </c>
      <c r="AM42" s="116">
        <f t="shared" si="22"/>
        <v>11.49025923578689</v>
      </c>
      <c r="AN42" s="115">
        <f t="shared" si="23"/>
        <v>0.343250850318989</v>
      </c>
      <c r="AO42" s="115">
        <f t="shared" si="24"/>
        <v>4.8405110606818208E-2</v>
      </c>
      <c r="AP42" s="115">
        <f t="shared" si="25"/>
        <v>4.7867025303492135E-2</v>
      </c>
      <c r="AQ42" s="116">
        <f t="shared" si="26"/>
        <v>0.43952298622929931</v>
      </c>
      <c r="AR42" s="115">
        <f t="shared" si="27"/>
        <v>78.096222739967217</v>
      </c>
      <c r="AS42" s="115">
        <f t="shared" si="28"/>
        <v>11.013101048955205</v>
      </c>
      <c r="AT42" s="115">
        <f t="shared" si="29"/>
        <v>10.89067621107759</v>
      </c>
      <c r="AU42" s="117">
        <f t="shared" si="30"/>
        <v>0.10890676211077588</v>
      </c>
      <c r="AV42" s="118"/>
      <c r="AW42" s="118">
        <f t="shared" si="31"/>
        <v>0.11163213753441931</v>
      </c>
      <c r="AX42" s="118">
        <f t="shared" si="32"/>
        <v>0.88836786246558064</v>
      </c>
      <c r="AY42" s="118">
        <f t="shared" si="33"/>
        <v>0.78096222739967203</v>
      </c>
      <c r="AZ42" s="118">
        <f t="shared" si="34"/>
        <v>0.11013101048955205</v>
      </c>
      <c r="BA42" s="118">
        <f t="shared" si="53"/>
        <v>2</v>
      </c>
      <c r="BB42" s="119"/>
      <c r="BC42" s="120"/>
      <c r="BD42" s="121"/>
      <c r="BE42" s="122"/>
      <c r="BF42" s="123"/>
      <c r="BG42" s="124"/>
      <c r="BH42" s="125">
        <f t="shared" si="35"/>
        <v>0.32672028633232764</v>
      </c>
      <c r="BI42" s="126">
        <v>0</v>
      </c>
      <c r="BJ42" s="126">
        <f t="shared" si="36"/>
        <v>-0.22326427506883861</v>
      </c>
      <c r="BK42" s="126">
        <f t="shared" si="37"/>
        <v>-1.7767357249311613</v>
      </c>
      <c r="BL42" s="126">
        <f t="shared" si="38"/>
        <v>1.5619244547993441</v>
      </c>
      <c r="BM42" s="126">
        <f t="shared" si="39"/>
        <v>0.11013101048955205</v>
      </c>
      <c r="BN42" s="127">
        <f t="shared" si="54"/>
        <v>-1.2242483787761049E-3</v>
      </c>
      <c r="BO42" s="128">
        <f t="shared" si="40"/>
        <v>0.98888370883610188</v>
      </c>
      <c r="BP42" s="129">
        <f t="shared" si="41"/>
        <v>0</v>
      </c>
      <c r="BQ42" s="107"/>
    </row>
    <row r="43" spans="1:69" x14ac:dyDescent="0.15">
      <c r="A43" s="37">
        <v>48</v>
      </c>
      <c r="B43" s="15" t="s">
        <v>44</v>
      </c>
      <c r="C43" s="15" t="s">
        <v>208</v>
      </c>
      <c r="D43" s="38">
        <v>0</v>
      </c>
      <c r="E43" s="39">
        <v>0</v>
      </c>
      <c r="F43" s="39">
        <v>6.47</v>
      </c>
      <c r="G43" s="39">
        <v>3.9</v>
      </c>
      <c r="H43" s="39">
        <v>0</v>
      </c>
      <c r="I43" s="39">
        <v>12.05</v>
      </c>
      <c r="J43" s="39">
        <v>73.239999999999995</v>
      </c>
      <c r="K43" s="39">
        <v>3.45</v>
      </c>
      <c r="L43" s="39">
        <v>1.1900000000000001E-2</v>
      </c>
      <c r="M43" s="39">
        <v>0</v>
      </c>
      <c r="N43" s="40">
        <v>99.121899999999997</v>
      </c>
      <c r="O43" s="41">
        <f t="shared" si="0"/>
        <v>0</v>
      </c>
      <c r="P43" s="108">
        <f t="shared" si="1"/>
        <v>0</v>
      </c>
      <c r="Q43" s="108">
        <f t="shared" si="2"/>
        <v>3.095984120998907E-2</v>
      </c>
      <c r="R43" s="108">
        <f t="shared" si="3"/>
        <v>4.939209726443769E-2</v>
      </c>
      <c r="S43" s="108">
        <f t="shared" si="4"/>
        <v>0</v>
      </c>
      <c r="T43" s="108">
        <f t="shared" si="5"/>
        <v>0.38789634637051346</v>
      </c>
      <c r="U43" s="108">
        <f t="shared" si="6"/>
        <v>0.35347490347490346</v>
      </c>
      <c r="V43" s="108">
        <f t="shared" si="7"/>
        <v>3.1983476131056232E-2</v>
      </c>
      <c r="W43" s="108">
        <f t="shared" si="8"/>
        <v>1.8726591760299626E-4</v>
      </c>
      <c r="X43" s="108">
        <f t="shared" si="9"/>
        <v>0</v>
      </c>
      <c r="Y43" s="42">
        <f t="shared" si="10"/>
        <v>0.85389393036850292</v>
      </c>
      <c r="Z43" s="109">
        <f t="shared" si="11"/>
        <v>3.095984120998907E-2</v>
      </c>
      <c r="AA43" s="109">
        <f t="shared" si="12"/>
        <v>3.2170742048659232E-2</v>
      </c>
      <c r="AB43" s="110">
        <f t="shared" si="13"/>
        <v>0.35347490347490346</v>
      </c>
      <c r="AC43" s="111">
        <f t="shared" si="14"/>
        <v>48.788903623400067</v>
      </c>
      <c r="AD43" s="112">
        <f t="shared" si="15"/>
        <v>51.211096376599926</v>
      </c>
      <c r="AE43" s="112">
        <v>50</v>
      </c>
      <c r="AF43" s="113">
        <v>50</v>
      </c>
      <c r="AG43" s="114">
        <f t="shared" si="16"/>
        <v>84.220697876447872</v>
      </c>
      <c r="AH43" s="115">
        <f t="shared" si="17"/>
        <v>4.4435666860112617</v>
      </c>
      <c r="AI43" s="115">
        <f t="shared" si="18"/>
        <v>7.4317674671883109</v>
      </c>
      <c r="AJ43" s="116">
        <f t="shared" si="19"/>
        <v>96.096032029647446</v>
      </c>
      <c r="AK43" s="115">
        <f t="shared" si="20"/>
        <v>87.642222158001474</v>
      </c>
      <c r="AL43" s="115">
        <f t="shared" si="21"/>
        <v>4.6240896654716579</v>
      </c>
      <c r="AM43" s="116">
        <f t="shared" si="22"/>
        <v>7.7336881765268615</v>
      </c>
      <c r="AN43" s="115">
        <f t="shared" si="23"/>
        <v>0.36783506666107685</v>
      </c>
      <c r="AO43" s="115">
        <f t="shared" si="24"/>
        <v>3.3282827038257648E-2</v>
      </c>
      <c r="AP43" s="115">
        <f t="shared" si="25"/>
        <v>3.2217606238348503E-2</v>
      </c>
      <c r="AQ43" s="116">
        <f t="shared" si="26"/>
        <v>0.433335499937683</v>
      </c>
      <c r="AR43" s="115">
        <f t="shared" si="27"/>
        <v>84.884590972577683</v>
      </c>
      <c r="AS43" s="115">
        <f t="shared" si="28"/>
        <v>7.6806139914786531</v>
      </c>
      <c r="AT43" s="115">
        <f t="shared" si="29"/>
        <v>7.4347950359436608</v>
      </c>
      <c r="AU43" s="117">
        <f t="shared" si="30"/>
        <v>7.4347950359436601E-2</v>
      </c>
      <c r="AV43" s="118"/>
      <c r="AW43" s="118">
        <f t="shared" si="31"/>
        <v>0.11295084053414928</v>
      </c>
      <c r="AX43" s="118">
        <f t="shared" si="32"/>
        <v>0.88704915946585083</v>
      </c>
      <c r="AY43" s="118">
        <f t="shared" si="33"/>
        <v>0.84884590972577689</v>
      </c>
      <c r="AZ43" s="118">
        <f t="shared" si="34"/>
        <v>7.6806139914786534E-2</v>
      </c>
      <c r="BA43" s="118">
        <f t="shared" si="53"/>
        <v>2</v>
      </c>
      <c r="BB43" s="119"/>
      <c r="BC43" s="120"/>
      <c r="BD43" s="121"/>
      <c r="BE43" s="122"/>
      <c r="BF43" s="123"/>
      <c r="BG43" s="124"/>
      <c r="BH43" s="125">
        <f t="shared" si="35"/>
        <v>0.22304385107830982</v>
      </c>
      <c r="BI43" s="126">
        <v>0</v>
      </c>
      <c r="BJ43" s="126">
        <f t="shared" si="36"/>
        <v>-0.22590168106829855</v>
      </c>
      <c r="BK43" s="126">
        <f t="shared" si="37"/>
        <v>-1.7740983189317017</v>
      </c>
      <c r="BL43" s="126">
        <f t="shared" si="38"/>
        <v>1.6976918194515538</v>
      </c>
      <c r="BM43" s="126">
        <f t="shared" si="39"/>
        <v>7.6806139914786534E-2</v>
      </c>
      <c r="BN43" s="127">
        <f t="shared" si="54"/>
        <v>-2.4581895553500432E-3</v>
      </c>
      <c r="BO43" s="128">
        <f t="shared" si="40"/>
        <v>0.96799488220502694</v>
      </c>
      <c r="BP43" s="129">
        <f t="shared" si="41"/>
        <v>0</v>
      </c>
      <c r="BQ43" s="107"/>
    </row>
    <row r="44" spans="1:69" x14ac:dyDescent="0.15">
      <c r="A44" s="37">
        <v>70</v>
      </c>
      <c r="B44" s="15" t="s">
        <v>55</v>
      </c>
      <c r="C44" s="15" t="s">
        <v>208</v>
      </c>
      <c r="D44" s="38">
        <v>0</v>
      </c>
      <c r="E44" s="39">
        <v>0</v>
      </c>
      <c r="F44" s="39">
        <v>7</v>
      </c>
      <c r="G44" s="39">
        <v>4.8499999999999996</v>
      </c>
      <c r="H44" s="39">
        <v>0</v>
      </c>
      <c r="I44" s="39">
        <v>11.48</v>
      </c>
      <c r="J44" s="39">
        <v>72.349999999999994</v>
      </c>
      <c r="K44" s="39">
        <v>3.96</v>
      </c>
      <c r="L44" s="39">
        <v>1.38E-2</v>
      </c>
      <c r="M44" s="39">
        <v>0</v>
      </c>
      <c r="N44" s="40">
        <v>99.653899999999993</v>
      </c>
      <c r="O44" s="41">
        <f t="shared" si="0"/>
        <v>0</v>
      </c>
      <c r="P44" s="108">
        <f t="shared" si="1"/>
        <v>0</v>
      </c>
      <c r="Q44" s="108">
        <f t="shared" si="2"/>
        <v>3.3495964214825889E-2</v>
      </c>
      <c r="R44" s="108">
        <f t="shared" si="3"/>
        <v>6.1423505572441743E-2</v>
      </c>
      <c r="S44" s="108">
        <f t="shared" si="4"/>
        <v>0</v>
      </c>
      <c r="T44" s="108">
        <f t="shared" si="5"/>
        <v>0.36954772251730245</v>
      </c>
      <c r="U44" s="108">
        <f t="shared" si="6"/>
        <v>0.34917953667953666</v>
      </c>
      <c r="V44" s="108">
        <f t="shared" si="7"/>
        <v>3.6711468254777592E-2</v>
      </c>
      <c r="W44" s="108">
        <f t="shared" si="8"/>
        <v>2.1716551789255028E-4</v>
      </c>
      <c r="X44" s="108">
        <f t="shared" si="9"/>
        <v>0</v>
      </c>
      <c r="Y44" s="42">
        <f t="shared" si="10"/>
        <v>0.85057536275677681</v>
      </c>
      <c r="Z44" s="109">
        <f t="shared" si="11"/>
        <v>3.3495964214825889E-2</v>
      </c>
      <c r="AA44" s="109">
        <f t="shared" si="12"/>
        <v>3.6928633772670146E-2</v>
      </c>
      <c r="AB44" s="110">
        <f t="shared" si="13"/>
        <v>0.34917953667953666</v>
      </c>
      <c r="AC44" s="111">
        <f t="shared" si="14"/>
        <v>49.331799748709514</v>
      </c>
      <c r="AD44" s="112">
        <f t="shared" si="15"/>
        <v>50.668200251290493</v>
      </c>
      <c r="AE44" s="112">
        <v>50</v>
      </c>
      <c r="AF44" s="113">
        <v>50</v>
      </c>
      <c r="AG44" s="114">
        <f t="shared" si="16"/>
        <v>83.197262306949796</v>
      </c>
      <c r="AH44" s="115">
        <f t="shared" si="17"/>
        <v>5.1004417613346655</v>
      </c>
      <c r="AI44" s="115">
        <f t="shared" si="18"/>
        <v>8.0405521283335659</v>
      </c>
      <c r="AJ44" s="116">
        <f t="shared" si="19"/>
        <v>96.338256196618033</v>
      </c>
      <c r="AK44" s="115">
        <f t="shared" si="20"/>
        <v>86.359526933050759</v>
      </c>
      <c r="AL44" s="115">
        <f t="shared" si="21"/>
        <v>5.2943056711812453</v>
      </c>
      <c r="AM44" s="116">
        <f t="shared" si="22"/>
        <v>8.3461673957679867</v>
      </c>
      <c r="AN44" s="115">
        <f t="shared" si="23"/>
        <v>0.36245158513860937</v>
      </c>
      <c r="AO44" s="115">
        <f t="shared" si="24"/>
        <v>3.8106843225242382E-2</v>
      </c>
      <c r="AP44" s="115">
        <f t="shared" si="25"/>
        <v>3.4769120323772031E-2</v>
      </c>
      <c r="AQ44" s="116">
        <f t="shared" si="26"/>
        <v>0.4353275486876238</v>
      </c>
      <c r="AR44" s="115">
        <f t="shared" si="27"/>
        <v>83.259510277097633</v>
      </c>
      <c r="AS44" s="115">
        <f t="shared" si="28"/>
        <v>8.7536025092192258</v>
      </c>
      <c r="AT44" s="115">
        <f t="shared" si="29"/>
        <v>7.986887213683131</v>
      </c>
      <c r="AU44" s="117">
        <f t="shared" si="30"/>
        <v>7.9868872136831304E-2</v>
      </c>
      <c r="AV44" s="118"/>
      <c r="AW44" s="118">
        <f t="shared" si="31"/>
        <v>0.14252344836266215</v>
      </c>
      <c r="AX44" s="118">
        <f t="shared" si="32"/>
        <v>0.85747655163733782</v>
      </c>
      <c r="AY44" s="118">
        <f t="shared" si="33"/>
        <v>0.83259510277097648</v>
      </c>
      <c r="AZ44" s="118">
        <f t="shared" si="34"/>
        <v>8.7536025092192257E-2</v>
      </c>
      <c r="BA44" s="118">
        <f t="shared" si="53"/>
        <v>2</v>
      </c>
      <c r="BB44" s="119"/>
      <c r="BC44" s="120"/>
      <c r="BD44" s="121"/>
      <c r="BE44" s="122"/>
      <c r="BF44" s="123"/>
      <c r="BG44" s="124"/>
      <c r="BH44" s="125">
        <f t="shared" si="35"/>
        <v>0.23960661641049391</v>
      </c>
      <c r="BI44" s="126">
        <v>0</v>
      </c>
      <c r="BJ44" s="126">
        <f t="shared" si="36"/>
        <v>-0.28504689672532429</v>
      </c>
      <c r="BK44" s="126">
        <f t="shared" si="37"/>
        <v>-1.7149531032746756</v>
      </c>
      <c r="BL44" s="126">
        <f t="shared" si="38"/>
        <v>1.665190205541953</v>
      </c>
      <c r="BM44" s="126">
        <f t="shared" si="39"/>
        <v>8.7536025092192257E-2</v>
      </c>
      <c r="BN44" s="127">
        <f t="shared" si="54"/>
        <v>-7.6671529553609119E-3</v>
      </c>
      <c r="BO44" s="128">
        <f t="shared" si="40"/>
        <v>0.91241145634284893</v>
      </c>
      <c r="BP44" s="129">
        <f t="shared" si="41"/>
        <v>0</v>
      </c>
      <c r="BQ44" s="107"/>
    </row>
    <row r="45" spans="1:69" x14ac:dyDescent="0.15">
      <c r="A45" s="37">
        <v>4</v>
      </c>
      <c r="B45" s="15" t="s">
        <v>93</v>
      </c>
      <c r="C45" s="15" t="s">
        <v>208</v>
      </c>
      <c r="D45" s="38">
        <v>0.1089</v>
      </c>
      <c r="E45" s="39">
        <v>0.12690000000000001</v>
      </c>
      <c r="F45" s="39">
        <v>8.4499999999999993</v>
      </c>
      <c r="G45" s="39">
        <v>5.58</v>
      </c>
      <c r="H45" s="39">
        <v>0</v>
      </c>
      <c r="I45" s="39">
        <v>11.13</v>
      </c>
      <c r="J45" s="39">
        <v>69.14</v>
      </c>
      <c r="K45" s="39">
        <v>4.43</v>
      </c>
      <c r="L45" s="39">
        <v>0</v>
      </c>
      <c r="M45" s="39">
        <v>0</v>
      </c>
      <c r="N45" s="40">
        <v>98.965900000000005</v>
      </c>
      <c r="O45" s="41">
        <f t="shared" si="0"/>
        <v>8.5344827586206901E-4</v>
      </c>
      <c r="P45" s="108">
        <f t="shared" si="1"/>
        <v>1.0422141918528254E-3</v>
      </c>
      <c r="Q45" s="108">
        <f t="shared" si="2"/>
        <v>4.043441394503982E-2</v>
      </c>
      <c r="R45" s="108">
        <f t="shared" si="3"/>
        <v>7.0668693009118544E-2</v>
      </c>
      <c r="S45" s="108">
        <f t="shared" si="4"/>
        <v>0</v>
      </c>
      <c r="T45" s="108">
        <f t="shared" si="5"/>
        <v>0.35828102366006759</v>
      </c>
      <c r="U45" s="108">
        <f t="shared" si="6"/>
        <v>0.33368725868725868</v>
      </c>
      <c r="V45" s="108">
        <f t="shared" si="7"/>
        <v>4.1068637466834521E-2</v>
      </c>
      <c r="W45" s="108">
        <f t="shared" si="8"/>
        <v>0</v>
      </c>
      <c r="X45" s="108">
        <f t="shared" si="9"/>
        <v>0</v>
      </c>
      <c r="Y45" s="42">
        <f t="shared" ref="Y45:Y87" si="55">O45+P45+Q45+R45+S45+T45+U45+V45+W45+X45</f>
        <v>0.84603568923603412</v>
      </c>
      <c r="Z45" s="109">
        <f t="shared" si="11"/>
        <v>4.043441394503982E-2</v>
      </c>
      <c r="AA45" s="109">
        <f t="shared" si="12"/>
        <v>4.1068637466834521E-2</v>
      </c>
      <c r="AB45" s="110">
        <f t="shared" si="13"/>
        <v>0.33368725868725868</v>
      </c>
      <c r="AC45" s="111">
        <f t="shared" si="14"/>
        <v>49.074798543551722</v>
      </c>
      <c r="AD45" s="112">
        <f t="shared" si="15"/>
        <v>50.925201456448278</v>
      </c>
      <c r="AE45" s="112">
        <v>50</v>
      </c>
      <c r="AF45" s="113">
        <v>50</v>
      </c>
      <c r="AG45" s="114">
        <f t="shared" si="16"/>
        <v>79.505994691119696</v>
      </c>
      <c r="AH45" s="115">
        <f t="shared" si="17"/>
        <v>5.705797222907214</v>
      </c>
      <c r="AI45" s="115">
        <f t="shared" si="18"/>
        <v>9.7060950692026609</v>
      </c>
      <c r="AJ45" s="116">
        <f t="shared" ref="AJ45:AJ87" si="56">AI45+AH45+AG45</f>
        <v>94.917886983229579</v>
      </c>
      <c r="AK45" s="115">
        <f t="shared" ref="AK45:AK87" si="57">AG45*100/AJ45</f>
        <v>83.762921002621027</v>
      </c>
      <c r="AL45" s="115">
        <f t="shared" ref="AL45:AL87" si="58">AH45*100/AJ45</f>
        <v>6.0112981907354657</v>
      </c>
      <c r="AM45" s="116">
        <f t="shared" ref="AM45:AM87" si="59">AI45*100/AJ45</f>
        <v>10.225780806643501</v>
      </c>
      <c r="AN45" s="115">
        <f t="shared" si="23"/>
        <v>0.35155361048673128</v>
      </c>
      <c r="AO45" s="115">
        <f t="shared" si="24"/>
        <v>4.3267542896409682E-2</v>
      </c>
      <c r="AP45" s="115">
        <f t="shared" si="25"/>
        <v>4.2599361648436092E-2</v>
      </c>
      <c r="AQ45" s="116">
        <f t="shared" ref="AQ45:AQ87" si="60">AP45+AO45+AN45</f>
        <v>0.43742051503157708</v>
      </c>
      <c r="AR45" s="115">
        <f t="shared" ref="AR45:AR87" si="61">AN45*100/AQ45</f>
        <v>80.36971253196775</v>
      </c>
      <c r="AS45" s="115">
        <f t="shared" ref="AS45:AS87" si="62">AO45*100/AQ45</f>
        <v>9.8915211814622435</v>
      </c>
      <c r="AT45" s="115">
        <f t="shared" ref="AT45:AT87" si="63">AP45*100/AQ45</f>
        <v>9.7387662865700015</v>
      </c>
      <c r="AU45" s="117">
        <f t="shared" si="30"/>
        <v>9.7387662865700025E-2</v>
      </c>
      <c r="AV45" s="118"/>
      <c r="AW45" s="118">
        <f t="shared" si="31"/>
        <v>0.16474819836195284</v>
      </c>
      <c r="AX45" s="118">
        <f t="shared" si="32"/>
        <v>0.83525180163804713</v>
      </c>
      <c r="AY45" s="118">
        <f t="shared" si="33"/>
        <v>0.80369712531967752</v>
      </c>
      <c r="AZ45" s="118">
        <f t="shared" si="34"/>
        <v>9.8915211814622442E-2</v>
      </c>
      <c r="BA45" s="118">
        <f t="shared" si="53"/>
        <v>1.9999999999999998</v>
      </c>
      <c r="BB45" s="119"/>
      <c r="BC45" s="120"/>
      <c r="BD45" s="121"/>
      <c r="BE45" s="122"/>
      <c r="BF45" s="123"/>
      <c r="BG45" s="124"/>
      <c r="BH45" s="125">
        <f t="shared" si="35"/>
        <v>0.2921629885971001</v>
      </c>
      <c r="BI45" s="126">
        <v>0</v>
      </c>
      <c r="BJ45" s="126">
        <f t="shared" si="36"/>
        <v>-0.32949639672390568</v>
      </c>
      <c r="BK45" s="126">
        <f t="shared" si="37"/>
        <v>-1.6705036032760943</v>
      </c>
      <c r="BL45" s="126">
        <f t="shared" si="38"/>
        <v>1.607394250639355</v>
      </c>
      <c r="BM45" s="126">
        <f t="shared" si="39"/>
        <v>9.8915211814622442E-2</v>
      </c>
      <c r="BN45" s="127">
        <f t="shared" si="54"/>
        <v>-1.5275489489224303E-3</v>
      </c>
      <c r="BO45" s="128">
        <f t="shared" si="40"/>
        <v>0.98455698652513424</v>
      </c>
      <c r="BP45" s="129">
        <f t="shared" si="41"/>
        <v>2.5775424698116001E-2</v>
      </c>
      <c r="BQ45" s="107"/>
    </row>
    <row r="46" spans="1:69" x14ac:dyDescent="0.15">
      <c r="A46" s="37">
        <v>5</v>
      </c>
      <c r="B46" s="15" t="s">
        <v>94</v>
      </c>
      <c r="C46" s="15" t="s">
        <v>208</v>
      </c>
      <c r="D46" s="38">
        <v>0</v>
      </c>
      <c r="E46" s="39">
        <v>0</v>
      </c>
      <c r="F46" s="39">
        <v>8.36</v>
      </c>
      <c r="G46" s="39">
        <v>5.77</v>
      </c>
      <c r="H46" s="39">
        <v>0</v>
      </c>
      <c r="I46" s="39">
        <v>11.31</v>
      </c>
      <c r="J46" s="39">
        <v>69.36</v>
      </c>
      <c r="K46" s="39">
        <v>4.33</v>
      </c>
      <c r="L46" s="39">
        <v>0</v>
      </c>
      <c r="M46" s="39">
        <v>0</v>
      </c>
      <c r="N46" s="40">
        <v>99.130099999999999</v>
      </c>
      <c r="O46" s="41">
        <f t="shared" si="0"/>
        <v>0</v>
      </c>
      <c r="P46" s="108">
        <f t="shared" si="1"/>
        <v>0</v>
      </c>
      <c r="Q46" s="108">
        <f t="shared" si="2"/>
        <v>4.0003751547992059E-2</v>
      </c>
      <c r="R46" s="108">
        <f t="shared" si="3"/>
        <v>7.3074974670719356E-2</v>
      </c>
      <c r="S46" s="108">
        <f t="shared" si="4"/>
        <v>0</v>
      </c>
      <c r="T46" s="108">
        <f t="shared" si="5"/>
        <v>0.36407532592950265</v>
      </c>
      <c r="U46" s="108">
        <f t="shared" si="6"/>
        <v>0.33474903474903478</v>
      </c>
      <c r="V46" s="108">
        <f t="shared" si="7"/>
        <v>4.0141580187673477E-2</v>
      </c>
      <c r="W46" s="108">
        <f t="shared" si="8"/>
        <v>0</v>
      </c>
      <c r="X46" s="108">
        <f t="shared" si="9"/>
        <v>0</v>
      </c>
      <c r="Y46" s="42">
        <f t="shared" si="55"/>
        <v>0.85204466708492221</v>
      </c>
      <c r="Z46" s="109">
        <f t="shared" si="11"/>
        <v>4.0003751547992059E-2</v>
      </c>
      <c r="AA46" s="109">
        <f t="shared" si="12"/>
        <v>4.0141580187673477E-2</v>
      </c>
      <c r="AB46" s="110">
        <f t="shared" si="13"/>
        <v>0.33474903474903478</v>
      </c>
      <c r="AC46" s="111">
        <f t="shared" si="14"/>
        <v>48.693969050257358</v>
      </c>
      <c r="AD46" s="112">
        <f t="shared" si="15"/>
        <v>51.306030949742656</v>
      </c>
      <c r="AE46" s="112">
        <v>50</v>
      </c>
      <c r="AF46" s="113">
        <v>50</v>
      </c>
      <c r="AG46" s="114">
        <f t="shared" si="16"/>
        <v>79.758978764478755</v>
      </c>
      <c r="AH46" s="115">
        <f t="shared" si="17"/>
        <v>5.5769981885300757</v>
      </c>
      <c r="AI46" s="115">
        <f t="shared" si="18"/>
        <v>9.6027165418383724</v>
      </c>
      <c r="AJ46" s="116">
        <f t="shared" si="56"/>
        <v>94.9386934948472</v>
      </c>
      <c r="AK46" s="115">
        <f t="shared" si="57"/>
        <v>84.011034730331176</v>
      </c>
      <c r="AL46" s="115">
        <f t="shared" si="58"/>
        <v>5.8743152904592764</v>
      </c>
      <c r="AM46" s="116">
        <f t="shared" si="59"/>
        <v>10.11464997920954</v>
      </c>
      <c r="AN46" s="115">
        <f t="shared" si="23"/>
        <v>0.35259494567112742</v>
      </c>
      <c r="AO46" s="115">
        <f t="shared" si="24"/>
        <v>4.2281580575839875E-2</v>
      </c>
      <c r="AP46" s="115">
        <f t="shared" si="25"/>
        <v>4.2136404110262225E-2</v>
      </c>
      <c r="AQ46" s="116">
        <f t="shared" si="60"/>
        <v>0.43701293035722955</v>
      </c>
      <c r="AR46" s="115">
        <f t="shared" si="61"/>
        <v>80.682954937489839</v>
      </c>
      <c r="AS46" s="115">
        <f t="shared" si="62"/>
        <v>9.675132619366078</v>
      </c>
      <c r="AT46" s="115">
        <f t="shared" si="63"/>
        <v>9.6419124431440668</v>
      </c>
      <c r="AU46" s="117">
        <f t="shared" si="30"/>
        <v>9.6419124431440642E-2</v>
      </c>
      <c r="AV46" s="118"/>
      <c r="AW46" s="118">
        <f t="shared" si="31"/>
        <v>0.16716212838098241</v>
      </c>
      <c r="AX46" s="118">
        <f t="shared" si="32"/>
        <v>0.83283787161901768</v>
      </c>
      <c r="AY46" s="118">
        <f t="shared" si="33"/>
        <v>0.80682954937489848</v>
      </c>
      <c r="AZ46" s="118">
        <f t="shared" si="34"/>
        <v>9.6751326193660767E-2</v>
      </c>
      <c r="BA46" s="118">
        <f t="shared" si="53"/>
        <v>2</v>
      </c>
      <c r="BB46" s="119"/>
      <c r="BC46" s="120"/>
      <c r="BD46" s="121"/>
      <c r="BE46" s="122"/>
      <c r="BF46" s="123"/>
      <c r="BG46" s="124"/>
      <c r="BH46" s="125">
        <f t="shared" si="35"/>
        <v>0.28925737329432194</v>
      </c>
      <c r="BI46" s="126">
        <v>0</v>
      </c>
      <c r="BJ46" s="126">
        <f t="shared" si="36"/>
        <v>-0.33432425676196481</v>
      </c>
      <c r="BK46" s="126">
        <f t="shared" si="37"/>
        <v>-1.6656757432380354</v>
      </c>
      <c r="BL46" s="126">
        <f t="shared" si="38"/>
        <v>1.613659098749797</v>
      </c>
      <c r="BM46" s="126">
        <f t="shared" si="39"/>
        <v>9.6751326193660767E-2</v>
      </c>
      <c r="BN46" s="127">
        <f t="shared" si="54"/>
        <v>-3.3220176222048536E-4</v>
      </c>
      <c r="BO46" s="128">
        <f t="shared" si="40"/>
        <v>0.99656643711988846</v>
      </c>
      <c r="BP46" s="129">
        <f t="shared" si="41"/>
        <v>0</v>
      </c>
      <c r="BQ46" s="107"/>
    </row>
    <row r="47" spans="1:69" x14ac:dyDescent="0.15">
      <c r="A47" s="37">
        <v>6</v>
      </c>
      <c r="B47" s="15" t="s">
        <v>95</v>
      </c>
      <c r="C47" s="15" t="s">
        <v>208</v>
      </c>
      <c r="D47" s="38">
        <v>9.9900000000000003E-2</v>
      </c>
      <c r="E47" s="39">
        <v>1.12E-2</v>
      </c>
      <c r="F47" s="39">
        <v>6.81</v>
      </c>
      <c r="G47" s="39">
        <v>5.62</v>
      </c>
      <c r="H47" s="39">
        <v>0</v>
      </c>
      <c r="I47" s="39">
        <v>11.14</v>
      </c>
      <c r="J47" s="39">
        <v>71.73</v>
      </c>
      <c r="K47" s="39">
        <v>3.63</v>
      </c>
      <c r="L47" s="39">
        <v>0</v>
      </c>
      <c r="M47" s="39">
        <v>0</v>
      </c>
      <c r="N47" s="40">
        <v>99.041200000000003</v>
      </c>
      <c r="O47" s="41">
        <f t="shared" si="0"/>
        <v>7.8291536050156742E-4</v>
      </c>
      <c r="P47" s="108">
        <f t="shared" si="1"/>
        <v>9.1984231274638633E-5</v>
      </c>
      <c r="Q47" s="108">
        <f t="shared" si="2"/>
        <v>3.2586788043280614E-2</v>
      </c>
      <c r="R47" s="108">
        <f t="shared" si="3"/>
        <v>7.117527862208714E-2</v>
      </c>
      <c r="S47" s="108">
        <f t="shared" si="4"/>
        <v>0</v>
      </c>
      <c r="T47" s="108">
        <f t="shared" si="5"/>
        <v>0.3586029293417029</v>
      </c>
      <c r="U47" s="108">
        <f t="shared" si="6"/>
        <v>0.34618725868725875</v>
      </c>
      <c r="V47" s="108">
        <f t="shared" si="7"/>
        <v>3.3652179233546124E-2</v>
      </c>
      <c r="W47" s="108">
        <f t="shared" si="8"/>
        <v>0</v>
      </c>
      <c r="X47" s="108">
        <f t="shared" si="9"/>
        <v>0</v>
      </c>
      <c r="Y47" s="42">
        <f t="shared" si="55"/>
        <v>0.8430793335196517</v>
      </c>
      <c r="Z47" s="109">
        <f t="shared" si="11"/>
        <v>3.2586788043280614E-2</v>
      </c>
      <c r="AA47" s="109">
        <f t="shared" si="12"/>
        <v>3.3652179233546124E-2</v>
      </c>
      <c r="AB47" s="110">
        <f t="shared" si="13"/>
        <v>0.34618725868725875</v>
      </c>
      <c r="AC47" s="111">
        <f t="shared" si="14"/>
        <v>48.919029273592329</v>
      </c>
      <c r="AD47" s="112">
        <f t="shared" si="15"/>
        <v>51.080970726407685</v>
      </c>
      <c r="AE47" s="112">
        <v>50</v>
      </c>
      <c r="AF47" s="113">
        <v>50</v>
      </c>
      <c r="AG47" s="114">
        <f t="shared" si="16"/>
        <v>82.484307191119697</v>
      </c>
      <c r="AH47" s="115">
        <f t="shared" si="17"/>
        <v>4.6754049478901099</v>
      </c>
      <c r="AI47" s="115">
        <f t="shared" si="18"/>
        <v>7.8223085705645117</v>
      </c>
      <c r="AJ47" s="116">
        <f t="shared" si="56"/>
        <v>94.982020709574314</v>
      </c>
      <c r="AK47" s="115">
        <f t="shared" si="57"/>
        <v>86.842021863623259</v>
      </c>
      <c r="AL47" s="115">
        <f t="shared" si="58"/>
        <v>4.9224104867025877</v>
      </c>
      <c r="AM47" s="116">
        <f t="shared" si="59"/>
        <v>8.2355676496741594</v>
      </c>
      <c r="AN47" s="115">
        <f t="shared" si="23"/>
        <v>0.36447661999715975</v>
      </c>
      <c r="AO47" s="115">
        <f t="shared" si="24"/>
        <v>3.5430051900500296E-2</v>
      </c>
      <c r="AP47" s="115">
        <f t="shared" si="25"/>
        <v>3.4308375205999199E-2</v>
      </c>
      <c r="AQ47" s="116">
        <f t="shared" si="60"/>
        <v>0.43421504710365921</v>
      </c>
      <c r="AR47" s="115">
        <f t="shared" si="61"/>
        <v>83.939196126049737</v>
      </c>
      <c r="AS47" s="115">
        <f t="shared" si="62"/>
        <v>8.1595633630914115</v>
      </c>
      <c r="AT47" s="115">
        <f t="shared" si="63"/>
        <v>7.9012405108588597</v>
      </c>
      <c r="AU47" s="117">
        <f t="shared" si="30"/>
        <v>7.9012405108588563E-2</v>
      </c>
      <c r="AV47" s="118"/>
      <c r="AW47" s="118">
        <f t="shared" si="31"/>
        <v>0.16560932430544231</v>
      </c>
      <c r="AX47" s="118">
        <f t="shared" si="32"/>
        <v>0.8343906756945576</v>
      </c>
      <c r="AY47" s="118">
        <f t="shared" si="33"/>
        <v>0.8393919612604972</v>
      </c>
      <c r="AZ47" s="118">
        <f t="shared" si="34"/>
        <v>8.1595633630914127E-2</v>
      </c>
      <c r="BA47" s="118">
        <f t="shared" si="53"/>
        <v>2</v>
      </c>
      <c r="BB47" s="119"/>
      <c r="BC47" s="120"/>
      <c r="BD47" s="121"/>
      <c r="BE47" s="122"/>
      <c r="BF47" s="123"/>
      <c r="BG47" s="124"/>
      <c r="BH47" s="125">
        <f t="shared" si="35"/>
        <v>0.23703721532576569</v>
      </c>
      <c r="BI47" s="126">
        <v>0</v>
      </c>
      <c r="BJ47" s="126">
        <f t="shared" si="36"/>
        <v>-0.33121864861088463</v>
      </c>
      <c r="BK47" s="126">
        <f t="shared" si="37"/>
        <v>-1.6687813513891152</v>
      </c>
      <c r="BL47" s="126">
        <f t="shared" si="38"/>
        <v>1.6787839225209944</v>
      </c>
      <c r="BM47" s="126">
        <f t="shared" si="39"/>
        <v>8.1595633630914127E-2</v>
      </c>
      <c r="BN47" s="127">
        <f t="shared" si="54"/>
        <v>-2.5832285223257034E-3</v>
      </c>
      <c r="BO47" s="128">
        <f t="shared" si="40"/>
        <v>0.96834109366672227</v>
      </c>
      <c r="BP47" s="129">
        <f t="shared" si="41"/>
        <v>2.8227461740773117E-3</v>
      </c>
      <c r="BQ47" s="107"/>
    </row>
    <row r="48" spans="1:69" x14ac:dyDescent="0.15">
      <c r="A48" s="37">
        <v>13</v>
      </c>
      <c r="B48" s="15" t="s">
        <v>99</v>
      </c>
      <c r="C48" s="15" t="s">
        <v>208</v>
      </c>
      <c r="D48" s="38">
        <v>0.1229</v>
      </c>
      <c r="E48" s="39">
        <v>7.5399999999999995E-2</v>
      </c>
      <c r="F48" s="39">
        <v>9.6</v>
      </c>
      <c r="G48" s="39">
        <v>5.88</v>
      </c>
      <c r="H48" s="39">
        <v>0</v>
      </c>
      <c r="I48" s="39">
        <v>11.28</v>
      </c>
      <c r="J48" s="39">
        <v>68.38</v>
      </c>
      <c r="K48" s="39">
        <v>4.84</v>
      </c>
      <c r="L48" s="39">
        <v>1.1999999999999999E-3</v>
      </c>
      <c r="M48" s="39">
        <v>0</v>
      </c>
      <c r="N48" s="40">
        <v>100.1794</v>
      </c>
      <c r="O48" s="41">
        <f t="shared" ref="O48:O79" si="64">D48/$BS$13</f>
        <v>9.6316614420062692E-4</v>
      </c>
      <c r="P48" s="108">
        <f t="shared" ref="P48:P79" si="65">E48/$BS$14</f>
        <v>6.1925098554533502E-4</v>
      </c>
      <c r="Q48" s="108">
        <f t="shared" ref="Q48:Q79" si="66">F48/$BS$15</f>
        <v>4.5937322351761213E-2</v>
      </c>
      <c r="R48" s="108">
        <f t="shared" ref="R48:R79" si="67">G48/$BS$16</f>
        <v>7.4468085106382989E-2</v>
      </c>
      <c r="S48" s="108">
        <f t="shared" ref="S48:S79" si="68">H48/$BS$22</f>
        <v>0</v>
      </c>
      <c r="T48" s="108">
        <f t="shared" ref="T48:T79" si="69">I48/$BS$17</f>
        <v>0.36310960888459676</v>
      </c>
      <c r="U48" s="108">
        <f t="shared" ref="U48:U79" si="70">J48/$BS$18</f>
        <v>0.33001930501930504</v>
      </c>
      <c r="V48" s="108">
        <f t="shared" ref="V48:V79" si="71">K48/$BS$19</f>
        <v>4.486957231139483E-2</v>
      </c>
      <c r="W48" s="108">
        <f t="shared" ref="W48:W79" si="72">L48/$BS$20</f>
        <v>1.8883958077613066E-5</v>
      </c>
      <c r="X48" s="108">
        <f t="shared" ref="X48:X79" si="73">M48/$BS$21</f>
        <v>0</v>
      </c>
      <c r="Y48" s="42">
        <f t="shared" si="55"/>
        <v>0.86000519476126436</v>
      </c>
      <c r="Z48" s="109">
        <f t="shared" ref="Z48:Z79" si="74">Q48</f>
        <v>4.5937322351761213E-2</v>
      </c>
      <c r="AA48" s="109">
        <f t="shared" ref="AA48:AA79" si="75">V48+W48</f>
        <v>4.4888456269472445E-2</v>
      </c>
      <c r="AB48" s="110">
        <f t="shared" ref="AB48:AB79" si="76">U48</f>
        <v>0.33001930501930504</v>
      </c>
      <c r="AC48" s="111">
        <f t="shared" ref="AC48:AC79" si="77">((U48+V48+W48+X48+Q48)/Y48)*100</f>
        <v>48.935179252883977</v>
      </c>
      <c r="AD48" s="112">
        <f t="shared" ref="AD48:AD79" si="78">((O48+P48+R48+S48+T48)/Y48)*100</f>
        <v>51.064820747116023</v>
      </c>
      <c r="AE48" s="112">
        <v>50</v>
      </c>
      <c r="AF48" s="113">
        <v>50</v>
      </c>
      <c r="AG48" s="114">
        <f t="shared" ref="AG48:AG79" si="79">J48*$BS$28/$BS$18</f>
        <v>78.63204971042471</v>
      </c>
      <c r="AH48" s="115">
        <f t="shared" ref="AH48:AH79" si="80">K48*$BS$24/$BS$19</f>
        <v>6.2338732638534804</v>
      </c>
      <c r="AI48" s="115">
        <f t="shared" ref="AI48:AI79" si="81">F48*$BS$25/$BS$15</f>
        <v>11.027042918857463</v>
      </c>
      <c r="AJ48" s="116">
        <f t="shared" si="56"/>
        <v>95.892965893135653</v>
      </c>
      <c r="AK48" s="115">
        <f t="shared" si="57"/>
        <v>81.999809869321666</v>
      </c>
      <c r="AL48" s="115">
        <f t="shared" si="58"/>
        <v>6.5008660497586321</v>
      </c>
      <c r="AM48" s="116">
        <f t="shared" si="59"/>
        <v>11.499324080919699</v>
      </c>
      <c r="AN48" s="115">
        <f t="shared" ref="AN48:AN79" si="82">AK48/$BS$28</f>
        <v>0.34415381977764953</v>
      </c>
      <c r="AO48" s="115">
        <f t="shared" ref="AO48:AO79" si="83">AL48/$BS$24</f>
        <v>4.6791307259594052E-2</v>
      </c>
      <c r="AP48" s="115">
        <f t="shared" ref="AP48:AP79" si="84">AM48/$BS$25</f>
        <v>4.7904788348036242E-2</v>
      </c>
      <c r="AQ48" s="116">
        <f t="shared" si="60"/>
        <v>0.43884991538527984</v>
      </c>
      <c r="AR48" s="115">
        <f t="shared" si="61"/>
        <v>78.421758262276583</v>
      </c>
      <c r="AS48" s="115">
        <f t="shared" si="62"/>
        <v>10.662257327431526</v>
      </c>
      <c r="AT48" s="115">
        <f t="shared" si="63"/>
        <v>10.915984410291877</v>
      </c>
      <c r="AU48" s="117">
        <f t="shared" ref="AU48:AU79" si="85">Q48/(Q48+U48+V48)</f>
        <v>0.10915984410291876</v>
      </c>
      <c r="AV48" s="118"/>
      <c r="AW48" s="118">
        <f t="shared" ref="AW48:AW79" si="86">R48/(R48+T48)</f>
        <v>0.17018254387509543</v>
      </c>
      <c r="AX48" s="118">
        <f t="shared" ref="AX48:AX79" si="87">T48/(R48+T48)</f>
        <v>0.82981745612490465</v>
      </c>
      <c r="AY48" s="118">
        <f t="shared" ref="AY48:AY79" si="88">U48/(Q48+U48+V48)</f>
        <v>0.78421758262276597</v>
      </c>
      <c r="AZ48" s="118">
        <f t="shared" ref="AZ48:AZ79" si="89">V48/(Q48+U48+V48)</f>
        <v>0.10662257327431525</v>
      </c>
      <c r="BA48" s="118">
        <f t="shared" si="53"/>
        <v>2</v>
      </c>
      <c r="BB48" s="119"/>
      <c r="BC48" s="120"/>
      <c r="BD48" s="121"/>
      <c r="BE48" s="122"/>
      <c r="BF48" s="123"/>
      <c r="BG48" s="124"/>
      <c r="BH48" s="125">
        <f t="shared" ref="BH48:BH79" si="90">AU48*3</f>
        <v>0.32747953230875626</v>
      </c>
      <c r="BI48" s="126">
        <v>0</v>
      </c>
      <c r="BJ48" s="126">
        <f t="shared" ref="BJ48:BJ79" si="91">-2*AW48</f>
        <v>-0.34036508775019086</v>
      </c>
      <c r="BK48" s="126">
        <f t="shared" ref="BK48:BK79" si="92">-2*AX48</f>
        <v>-1.6596349122498093</v>
      </c>
      <c r="BL48" s="126">
        <f t="shared" ref="BL48:BL79" si="93">2*AY48</f>
        <v>1.5684351652455319</v>
      </c>
      <c r="BM48" s="126">
        <f t="shared" ref="BM48:BM79" si="94">AZ48</f>
        <v>0.10662257327431525</v>
      </c>
      <c r="BN48" s="127">
        <f t="shared" si="54"/>
        <v>2.5372708286033885E-3</v>
      </c>
      <c r="BO48" s="128">
        <f t="shared" ref="BO48:BO79" si="95">Q48/V48</f>
        <v>1.0237967510132746</v>
      </c>
      <c r="BP48" s="129">
        <f t="shared" ref="BP48:BP79" si="96">P48/Q48</f>
        <v>1.348034569371441E-2</v>
      </c>
      <c r="BQ48" s="107"/>
    </row>
    <row r="49" spans="1:69" x14ac:dyDescent="0.15">
      <c r="A49" s="37">
        <v>14</v>
      </c>
      <c r="B49" s="15" t="s">
        <v>100</v>
      </c>
      <c r="C49" s="15" t="s">
        <v>208</v>
      </c>
      <c r="D49" s="38">
        <v>8.4000000000000005E-2</v>
      </c>
      <c r="E49" s="39">
        <v>6.9900000000000004E-2</v>
      </c>
      <c r="F49" s="39">
        <v>7.85</v>
      </c>
      <c r="G49" s="39">
        <v>5.55</v>
      </c>
      <c r="H49" s="39">
        <v>0</v>
      </c>
      <c r="I49" s="39">
        <v>11</v>
      </c>
      <c r="J49" s="39">
        <v>69.86</v>
      </c>
      <c r="K49" s="39">
        <v>3.8</v>
      </c>
      <c r="L49" s="39">
        <v>2.58E-2</v>
      </c>
      <c r="M49" s="39">
        <v>0</v>
      </c>
      <c r="N49" s="40">
        <v>98.239800000000002</v>
      </c>
      <c r="O49" s="41">
        <f t="shared" si="64"/>
        <v>6.5830721003134801E-4</v>
      </c>
      <c r="P49" s="108">
        <f t="shared" si="65"/>
        <v>5.7408015768725359E-4</v>
      </c>
      <c r="Q49" s="108">
        <f t="shared" si="66"/>
        <v>3.7563331298054746E-2</v>
      </c>
      <c r="R49" s="108">
        <f t="shared" si="67"/>
        <v>7.0288753799392104E-2</v>
      </c>
      <c r="S49" s="108">
        <f t="shared" si="68"/>
        <v>0</v>
      </c>
      <c r="T49" s="108">
        <f t="shared" si="69"/>
        <v>0.35409624979880894</v>
      </c>
      <c r="U49" s="108">
        <f t="shared" si="70"/>
        <v>0.33716216216216216</v>
      </c>
      <c r="V49" s="108">
        <f t="shared" si="71"/>
        <v>3.5228176608119909E-2</v>
      </c>
      <c r="W49" s="108">
        <f t="shared" si="72"/>
        <v>4.0600509866868095E-4</v>
      </c>
      <c r="X49" s="108">
        <f t="shared" si="73"/>
        <v>0</v>
      </c>
      <c r="Y49" s="42">
        <f t="shared" si="55"/>
        <v>0.83597706613292522</v>
      </c>
      <c r="Z49" s="109">
        <f t="shared" si="74"/>
        <v>3.7563331298054746E-2</v>
      </c>
      <c r="AA49" s="109">
        <f t="shared" si="75"/>
        <v>3.5634181706788587E-2</v>
      </c>
      <c r="AB49" s="110">
        <f t="shared" si="76"/>
        <v>0.33716216216216216</v>
      </c>
      <c r="AC49" s="111">
        <f t="shared" si="77"/>
        <v>49.087432154718449</v>
      </c>
      <c r="AD49" s="112">
        <f t="shared" si="78"/>
        <v>50.912567845281544</v>
      </c>
      <c r="AE49" s="112">
        <v>50</v>
      </c>
      <c r="AF49" s="113">
        <v>50</v>
      </c>
      <c r="AG49" s="114">
        <f t="shared" si="79"/>
        <v>80.333942567567561</v>
      </c>
      <c r="AH49" s="115">
        <f t="shared" si="80"/>
        <v>4.8943633063312442</v>
      </c>
      <c r="AI49" s="115">
        <f t="shared" si="81"/>
        <v>9.0169048867740695</v>
      </c>
      <c r="AJ49" s="116">
        <f t="shared" si="56"/>
        <v>94.245210760672876</v>
      </c>
      <c r="AK49" s="115">
        <f t="shared" si="57"/>
        <v>85.239283693224792</v>
      </c>
      <c r="AL49" s="115">
        <f t="shared" si="58"/>
        <v>5.1932223046962394</v>
      </c>
      <c r="AM49" s="116">
        <f t="shared" si="59"/>
        <v>9.5674940020789787</v>
      </c>
      <c r="AN49" s="115">
        <f t="shared" si="82"/>
        <v>0.35774991582156335</v>
      </c>
      <c r="AO49" s="115">
        <f t="shared" si="83"/>
        <v>3.7379275109881864E-2</v>
      </c>
      <c r="AP49" s="115">
        <f t="shared" si="84"/>
        <v>3.9857018722620714E-2</v>
      </c>
      <c r="AQ49" s="116">
        <f t="shared" si="60"/>
        <v>0.43498620965406593</v>
      </c>
      <c r="AR49" s="115">
        <f t="shared" si="61"/>
        <v>82.243967252679852</v>
      </c>
      <c r="AS49" s="115">
        <f t="shared" si="62"/>
        <v>8.59320922831294</v>
      </c>
      <c r="AT49" s="115">
        <f t="shared" si="63"/>
        <v>9.1628235190071994</v>
      </c>
      <c r="AU49" s="117">
        <f t="shared" si="85"/>
        <v>9.1628235190072016E-2</v>
      </c>
      <c r="AV49" s="118"/>
      <c r="AW49" s="118">
        <f t="shared" si="86"/>
        <v>0.16562497073044563</v>
      </c>
      <c r="AX49" s="118">
        <f t="shared" si="87"/>
        <v>0.83437502926955442</v>
      </c>
      <c r="AY49" s="118">
        <f t="shared" si="88"/>
        <v>0.82243967252679862</v>
      </c>
      <c r="AZ49" s="118">
        <f t="shared" si="89"/>
        <v>8.5932092283129424E-2</v>
      </c>
      <c r="BA49" s="118">
        <f t="shared" si="53"/>
        <v>2</v>
      </c>
      <c r="BB49" s="119"/>
      <c r="BC49" s="120"/>
      <c r="BD49" s="121"/>
      <c r="BE49" s="122"/>
      <c r="BF49" s="123"/>
      <c r="BG49" s="124"/>
      <c r="BH49" s="125">
        <f t="shared" si="90"/>
        <v>0.27488470557021605</v>
      </c>
      <c r="BI49" s="126">
        <v>0</v>
      </c>
      <c r="BJ49" s="126">
        <f t="shared" si="91"/>
        <v>-0.33124994146089126</v>
      </c>
      <c r="BK49" s="126">
        <f t="shared" si="92"/>
        <v>-1.6687500585391088</v>
      </c>
      <c r="BL49" s="126">
        <f t="shared" si="93"/>
        <v>1.6448793450535972</v>
      </c>
      <c r="BM49" s="126">
        <f t="shared" si="94"/>
        <v>8.5932092283129424E-2</v>
      </c>
      <c r="BN49" s="127">
        <f t="shared" si="54"/>
        <v>5.6961429069426472E-3</v>
      </c>
      <c r="BO49" s="128">
        <f t="shared" si="95"/>
        <v>1.0662865613486392</v>
      </c>
      <c r="BP49" s="129">
        <f t="shared" si="96"/>
        <v>1.5282993756120425E-2</v>
      </c>
      <c r="BQ49" s="107"/>
    </row>
    <row r="50" spans="1:69" x14ac:dyDescent="0.15">
      <c r="A50" s="37">
        <v>15</v>
      </c>
      <c r="B50" s="15" t="s">
        <v>101</v>
      </c>
      <c r="C50" s="15" t="s">
        <v>208</v>
      </c>
      <c r="D50" s="38">
        <v>8.9099999999999999E-2</v>
      </c>
      <c r="E50" s="39">
        <v>0</v>
      </c>
      <c r="F50" s="39">
        <v>8.5</v>
      </c>
      <c r="G50" s="39">
        <v>5.75</v>
      </c>
      <c r="H50" s="39">
        <v>0</v>
      </c>
      <c r="I50" s="39">
        <v>11.11</v>
      </c>
      <c r="J50" s="39">
        <v>70.14</v>
      </c>
      <c r="K50" s="39">
        <v>4.0999999999999996</v>
      </c>
      <c r="L50" s="39">
        <v>6.0000000000000001E-3</v>
      </c>
      <c r="M50" s="39">
        <v>0</v>
      </c>
      <c r="N50" s="40">
        <v>99.695099999999996</v>
      </c>
      <c r="O50" s="41">
        <f t="shared" si="64"/>
        <v>6.9827586206896552E-4</v>
      </c>
      <c r="P50" s="108">
        <f t="shared" si="65"/>
        <v>0</v>
      </c>
      <c r="Q50" s="108">
        <f t="shared" si="66"/>
        <v>4.067367083228858E-2</v>
      </c>
      <c r="R50" s="108">
        <f t="shared" si="67"/>
        <v>7.2821681864235058E-2</v>
      </c>
      <c r="S50" s="108">
        <f t="shared" si="68"/>
        <v>0</v>
      </c>
      <c r="T50" s="108">
        <f t="shared" si="69"/>
        <v>0.35763721229679701</v>
      </c>
      <c r="U50" s="108">
        <f t="shared" si="70"/>
        <v>0.33851351351351355</v>
      </c>
      <c r="V50" s="108">
        <f t="shared" si="71"/>
        <v>3.8009348445603053E-2</v>
      </c>
      <c r="W50" s="108">
        <f t="shared" si="72"/>
        <v>9.4419790388065346E-5</v>
      </c>
      <c r="X50" s="108">
        <f t="shared" si="73"/>
        <v>0</v>
      </c>
      <c r="Y50" s="42">
        <f t="shared" si="55"/>
        <v>0.84844812260489433</v>
      </c>
      <c r="Z50" s="109">
        <f t="shared" si="74"/>
        <v>4.067367083228858E-2</v>
      </c>
      <c r="AA50" s="109">
        <f t="shared" si="75"/>
        <v>3.8103768235991119E-2</v>
      </c>
      <c r="AB50" s="110">
        <f t="shared" si="76"/>
        <v>0.33851351351351355</v>
      </c>
      <c r="AC50" s="111">
        <f t="shared" si="77"/>
        <v>49.182848245409751</v>
      </c>
      <c r="AD50" s="112">
        <f t="shared" si="78"/>
        <v>50.817151754590249</v>
      </c>
      <c r="AE50" s="112">
        <v>50</v>
      </c>
      <c r="AF50" s="113">
        <v>50</v>
      </c>
      <c r="AG50" s="114">
        <f t="shared" si="79"/>
        <v>80.655922297297309</v>
      </c>
      <c r="AH50" s="115">
        <f t="shared" si="80"/>
        <v>5.2807604094626583</v>
      </c>
      <c r="AI50" s="115">
        <f t="shared" si="81"/>
        <v>9.7635275844050451</v>
      </c>
      <c r="AJ50" s="116">
        <f t="shared" si="56"/>
        <v>95.700210291165007</v>
      </c>
      <c r="AK50" s="115">
        <f t="shared" si="57"/>
        <v>84.279775406871209</v>
      </c>
      <c r="AL50" s="115">
        <f t="shared" si="58"/>
        <v>5.5180238302466673</v>
      </c>
      <c r="AM50" s="116">
        <f t="shared" si="59"/>
        <v>10.202200762882137</v>
      </c>
      <c r="AN50" s="115">
        <f t="shared" si="82"/>
        <v>0.35372285231515838</v>
      </c>
      <c r="AO50" s="115">
        <f t="shared" si="83"/>
        <v>3.9717100234117314E-2</v>
      </c>
      <c r="AP50" s="115">
        <f t="shared" si="84"/>
        <v>4.2501130048241444E-2</v>
      </c>
      <c r="AQ50" s="116">
        <f t="shared" si="60"/>
        <v>0.43594108259751713</v>
      </c>
      <c r="AR50" s="115">
        <f t="shared" si="61"/>
        <v>81.140059158345764</v>
      </c>
      <c r="AS50" s="115">
        <f t="shared" si="62"/>
        <v>9.1106577974863985</v>
      </c>
      <c r="AT50" s="115">
        <f t="shared" si="63"/>
        <v>9.7492830441678375</v>
      </c>
      <c r="AU50" s="117">
        <f t="shared" si="85"/>
        <v>9.7492830441678391E-2</v>
      </c>
      <c r="AV50" s="118"/>
      <c r="AW50" s="118">
        <f t="shared" si="86"/>
        <v>0.16917220866388444</v>
      </c>
      <c r="AX50" s="118">
        <f t="shared" si="87"/>
        <v>0.83082779133611562</v>
      </c>
      <c r="AY50" s="118">
        <f t="shared" si="88"/>
        <v>0.81140059158345768</v>
      </c>
      <c r="AZ50" s="118">
        <f t="shared" si="89"/>
        <v>9.1106577974863975E-2</v>
      </c>
      <c r="BA50" s="118">
        <f t="shared" si="53"/>
        <v>2</v>
      </c>
      <c r="BB50" s="119"/>
      <c r="BC50" s="120"/>
      <c r="BD50" s="121"/>
      <c r="BE50" s="122"/>
      <c r="BF50" s="123"/>
      <c r="BG50" s="124"/>
      <c r="BH50" s="125">
        <f t="shared" si="90"/>
        <v>0.29247849132503517</v>
      </c>
      <c r="BI50" s="126">
        <v>0</v>
      </c>
      <c r="BJ50" s="126">
        <f t="shared" si="91"/>
        <v>-0.33834441732776888</v>
      </c>
      <c r="BK50" s="126">
        <f t="shared" si="92"/>
        <v>-1.6616555826722312</v>
      </c>
      <c r="BL50" s="126">
        <f t="shared" si="93"/>
        <v>1.6228011831669154</v>
      </c>
      <c r="BM50" s="126">
        <f t="shared" si="94"/>
        <v>9.1106577974863975E-2</v>
      </c>
      <c r="BN50" s="127">
        <f t="shared" si="54"/>
        <v>6.3862524668142906E-3</v>
      </c>
      <c r="BO50" s="128">
        <f t="shared" si="95"/>
        <v>1.0700965024564566</v>
      </c>
      <c r="BP50" s="129">
        <f t="shared" si="96"/>
        <v>0</v>
      </c>
      <c r="BQ50" s="107"/>
    </row>
    <row r="51" spans="1:69" x14ac:dyDescent="0.15">
      <c r="A51" s="37">
        <v>22</v>
      </c>
      <c r="B51" s="15" t="s">
        <v>108</v>
      </c>
      <c r="C51" s="15" t="s">
        <v>208</v>
      </c>
      <c r="D51" s="38">
        <v>0</v>
      </c>
      <c r="E51" s="39">
        <v>1.47E-2</v>
      </c>
      <c r="F51" s="39">
        <v>7.3</v>
      </c>
      <c r="G51" s="39">
        <v>4.92</v>
      </c>
      <c r="H51" s="39">
        <v>0</v>
      </c>
      <c r="I51" s="39">
        <v>11.54</v>
      </c>
      <c r="J51" s="39">
        <v>70.77</v>
      </c>
      <c r="K51" s="39">
        <v>3.99</v>
      </c>
      <c r="L51" s="39">
        <v>0</v>
      </c>
      <c r="M51" s="39">
        <v>0</v>
      </c>
      <c r="N51" s="40">
        <v>98.534700000000001</v>
      </c>
      <c r="O51" s="41">
        <f t="shared" si="64"/>
        <v>0</v>
      </c>
      <c r="P51" s="108">
        <f t="shared" si="65"/>
        <v>1.207293035479632E-4</v>
      </c>
      <c r="Q51" s="108">
        <f t="shared" si="66"/>
        <v>3.4931505538318426E-2</v>
      </c>
      <c r="R51" s="108">
        <f t="shared" si="67"/>
        <v>6.231003039513678E-2</v>
      </c>
      <c r="S51" s="108">
        <f t="shared" si="68"/>
        <v>0</v>
      </c>
      <c r="T51" s="108">
        <f t="shared" si="69"/>
        <v>0.37147915660711406</v>
      </c>
      <c r="U51" s="108">
        <f t="shared" si="70"/>
        <v>0.34155405405405403</v>
      </c>
      <c r="V51" s="108">
        <f t="shared" si="71"/>
        <v>3.6989585438525908E-2</v>
      </c>
      <c r="W51" s="108">
        <f t="shared" si="72"/>
        <v>0</v>
      </c>
      <c r="X51" s="108">
        <f t="shared" si="73"/>
        <v>0</v>
      </c>
      <c r="Y51" s="42">
        <f t="shared" si="55"/>
        <v>0.84738506133669722</v>
      </c>
      <c r="Z51" s="109">
        <f t="shared" si="74"/>
        <v>3.4931505538318426E-2</v>
      </c>
      <c r="AA51" s="109">
        <f t="shared" si="75"/>
        <v>3.6989585438525908E-2</v>
      </c>
      <c r="AB51" s="110">
        <f t="shared" si="76"/>
        <v>0.34155405405405403</v>
      </c>
      <c r="AC51" s="111">
        <f t="shared" si="77"/>
        <v>48.794245248867981</v>
      </c>
      <c r="AD51" s="112">
        <f t="shared" si="78"/>
        <v>51.205754751132012</v>
      </c>
      <c r="AE51" s="112">
        <v>50</v>
      </c>
      <c r="AF51" s="113">
        <v>50</v>
      </c>
      <c r="AG51" s="114">
        <f t="shared" si="79"/>
        <v>81.380376689189177</v>
      </c>
      <c r="AH51" s="115">
        <f t="shared" si="80"/>
        <v>5.139081471647807</v>
      </c>
      <c r="AI51" s="115">
        <f t="shared" si="81"/>
        <v>8.3851472195478625</v>
      </c>
      <c r="AJ51" s="116">
        <f t="shared" si="56"/>
        <v>94.904605380384851</v>
      </c>
      <c r="AK51" s="115">
        <f t="shared" si="57"/>
        <v>85.749660264652562</v>
      </c>
      <c r="AL51" s="115">
        <f t="shared" si="58"/>
        <v>5.4149969340792046</v>
      </c>
      <c r="AM51" s="116">
        <f t="shared" si="59"/>
        <v>8.83534280126824</v>
      </c>
      <c r="AN51" s="115">
        <f t="shared" si="82"/>
        <v>0.35989197013683322</v>
      </c>
      <c r="AO51" s="115">
        <f t="shared" si="83"/>
        <v>3.8975543168077928E-2</v>
      </c>
      <c r="AP51" s="115">
        <f t="shared" si="84"/>
        <v>3.6806965687608426E-2</v>
      </c>
      <c r="AQ51" s="116">
        <f t="shared" si="60"/>
        <v>0.43567447899251954</v>
      </c>
      <c r="AR51" s="115">
        <f t="shared" si="61"/>
        <v>82.605703912028446</v>
      </c>
      <c r="AS51" s="115">
        <f t="shared" si="62"/>
        <v>8.9460239347063357</v>
      </c>
      <c r="AT51" s="115">
        <f t="shared" si="63"/>
        <v>8.4482721532652345</v>
      </c>
      <c r="AU51" s="117">
        <f t="shared" si="85"/>
        <v>8.4482721532652336E-2</v>
      </c>
      <c r="AV51" s="118"/>
      <c r="AW51" s="118">
        <f t="shared" si="86"/>
        <v>0.14364127152577796</v>
      </c>
      <c r="AX51" s="118">
        <f t="shared" si="87"/>
        <v>0.85635872847422201</v>
      </c>
      <c r="AY51" s="118">
        <f t="shared" si="88"/>
        <v>0.82605703912028428</v>
      </c>
      <c r="AZ51" s="118">
        <f t="shared" si="89"/>
        <v>8.9460239347063375E-2</v>
      </c>
      <c r="BA51" s="118">
        <f t="shared" si="53"/>
        <v>2</v>
      </c>
      <c r="BB51" s="119"/>
      <c r="BC51" s="120"/>
      <c r="BD51" s="121"/>
      <c r="BE51" s="122"/>
      <c r="BF51" s="123"/>
      <c r="BG51" s="124"/>
      <c r="BH51" s="125">
        <f t="shared" si="90"/>
        <v>0.25344816459795699</v>
      </c>
      <c r="BI51" s="126">
        <v>0</v>
      </c>
      <c r="BJ51" s="126">
        <f t="shared" si="91"/>
        <v>-0.28728254305155593</v>
      </c>
      <c r="BK51" s="126">
        <f t="shared" si="92"/>
        <v>-1.712717456948444</v>
      </c>
      <c r="BL51" s="126">
        <f t="shared" si="93"/>
        <v>1.6521140782405686</v>
      </c>
      <c r="BM51" s="126">
        <f t="shared" si="94"/>
        <v>8.9460239347063375E-2</v>
      </c>
      <c r="BN51" s="127">
        <f t="shared" si="54"/>
        <v>-4.9775178144110255E-3</v>
      </c>
      <c r="BO51" s="128">
        <f t="shared" si="95"/>
        <v>0.94436055782166395</v>
      </c>
      <c r="BP51" s="129">
        <f t="shared" si="96"/>
        <v>3.4561723489280505E-3</v>
      </c>
      <c r="BQ51" s="107"/>
    </row>
    <row r="52" spans="1:69" x14ac:dyDescent="0.15">
      <c r="A52" s="37">
        <v>23</v>
      </c>
      <c r="B52" s="15" t="s">
        <v>109</v>
      </c>
      <c r="C52" s="15" t="s">
        <v>208</v>
      </c>
      <c r="D52" s="38">
        <v>0</v>
      </c>
      <c r="E52" s="39">
        <v>9.9900000000000003E-2</v>
      </c>
      <c r="F52" s="39">
        <v>6.41</v>
      </c>
      <c r="G52" s="39">
        <v>4.96</v>
      </c>
      <c r="H52" s="39">
        <v>0</v>
      </c>
      <c r="I52" s="39">
        <v>11.32</v>
      </c>
      <c r="J52" s="39">
        <v>72.63</v>
      </c>
      <c r="K52" s="39">
        <v>3.39</v>
      </c>
      <c r="L52" s="39">
        <v>0</v>
      </c>
      <c r="M52" s="39">
        <v>0</v>
      </c>
      <c r="N52" s="40">
        <v>98.81</v>
      </c>
      <c r="O52" s="41">
        <f t="shared" si="64"/>
        <v>0</v>
      </c>
      <c r="P52" s="108">
        <f t="shared" si="65"/>
        <v>8.2046649145860705E-4</v>
      </c>
      <c r="Q52" s="108">
        <f t="shared" si="66"/>
        <v>3.0672732945290562E-2</v>
      </c>
      <c r="R52" s="108">
        <f t="shared" si="67"/>
        <v>6.2816616008105369E-2</v>
      </c>
      <c r="S52" s="108">
        <f t="shared" si="68"/>
        <v>0</v>
      </c>
      <c r="T52" s="108">
        <f t="shared" si="69"/>
        <v>0.36439723161113791</v>
      </c>
      <c r="U52" s="108">
        <f t="shared" si="70"/>
        <v>0.35053088803088805</v>
      </c>
      <c r="V52" s="108">
        <f t="shared" si="71"/>
        <v>3.1427241763559606E-2</v>
      </c>
      <c r="W52" s="108">
        <f t="shared" si="72"/>
        <v>0</v>
      </c>
      <c r="X52" s="108">
        <f t="shared" si="73"/>
        <v>0</v>
      </c>
      <c r="Y52" s="42">
        <f t="shared" si="55"/>
        <v>0.84066517685044007</v>
      </c>
      <c r="Z52" s="109">
        <f t="shared" si="74"/>
        <v>3.0672732945290562E-2</v>
      </c>
      <c r="AA52" s="109">
        <f t="shared" si="75"/>
        <v>3.1427241763559606E-2</v>
      </c>
      <c r="AB52" s="110">
        <f t="shared" si="76"/>
        <v>0.35053088803088805</v>
      </c>
      <c r="AC52" s="111">
        <f t="shared" si="77"/>
        <v>49.08385337021614</v>
      </c>
      <c r="AD52" s="112">
        <f t="shared" si="78"/>
        <v>50.916146629783867</v>
      </c>
      <c r="AE52" s="112">
        <v>50</v>
      </c>
      <c r="AF52" s="113">
        <v>50</v>
      </c>
      <c r="AG52" s="114">
        <f t="shared" si="79"/>
        <v>83.519242036679543</v>
      </c>
      <c r="AH52" s="115">
        <f t="shared" si="80"/>
        <v>4.3662872653849796</v>
      </c>
      <c r="AI52" s="115">
        <f t="shared" si="81"/>
        <v>7.3628484489454511</v>
      </c>
      <c r="AJ52" s="116">
        <f t="shared" si="56"/>
        <v>95.248377751009969</v>
      </c>
      <c r="AK52" s="115">
        <f t="shared" si="57"/>
        <v>87.685737026417684</v>
      </c>
      <c r="AL52" s="115">
        <f t="shared" si="58"/>
        <v>4.5841066992226871</v>
      </c>
      <c r="AM52" s="116">
        <f t="shared" si="59"/>
        <v>7.7301562743596222</v>
      </c>
      <c r="AN52" s="115">
        <f t="shared" si="82"/>
        <v>0.36801769889164454</v>
      </c>
      <c r="AO52" s="115">
        <f t="shared" si="83"/>
        <v>3.2995041496364348E-2</v>
      </c>
      <c r="AP52" s="115">
        <f t="shared" si="84"/>
        <v>3.2202892762617494E-2</v>
      </c>
      <c r="AQ52" s="116">
        <f t="shared" si="60"/>
        <v>0.43321563315062639</v>
      </c>
      <c r="AR52" s="115">
        <f t="shared" si="61"/>
        <v>84.950235109287263</v>
      </c>
      <c r="AS52" s="115">
        <f t="shared" si="62"/>
        <v>7.6163090552395136</v>
      </c>
      <c r="AT52" s="115">
        <f t="shared" si="63"/>
        <v>7.433455835473219</v>
      </c>
      <c r="AU52" s="117">
        <f t="shared" si="85"/>
        <v>7.4334558354732197E-2</v>
      </c>
      <c r="AV52" s="118"/>
      <c r="AW52" s="118">
        <f t="shared" si="86"/>
        <v>0.14703787425938267</v>
      </c>
      <c r="AX52" s="118">
        <f t="shared" si="87"/>
        <v>0.85296212574061725</v>
      </c>
      <c r="AY52" s="118">
        <f t="shared" si="88"/>
        <v>0.84950235109287275</v>
      </c>
      <c r="AZ52" s="118">
        <f t="shared" si="89"/>
        <v>7.6163090552395132E-2</v>
      </c>
      <c r="BA52" s="118">
        <f t="shared" si="53"/>
        <v>2</v>
      </c>
      <c r="BB52" s="119"/>
      <c r="BC52" s="120"/>
      <c r="BD52" s="121"/>
      <c r="BE52" s="122"/>
      <c r="BF52" s="123"/>
      <c r="BG52" s="124"/>
      <c r="BH52" s="125">
        <f t="shared" si="90"/>
        <v>0.2230036750641966</v>
      </c>
      <c r="BI52" s="126">
        <v>0</v>
      </c>
      <c r="BJ52" s="126">
        <f t="shared" si="91"/>
        <v>-0.29407574851876533</v>
      </c>
      <c r="BK52" s="126">
        <f t="shared" si="92"/>
        <v>-1.7059242514812345</v>
      </c>
      <c r="BL52" s="126">
        <f t="shared" si="93"/>
        <v>1.6990047021857455</v>
      </c>
      <c r="BM52" s="126">
        <f t="shared" si="94"/>
        <v>7.6163090552395132E-2</v>
      </c>
      <c r="BN52" s="127">
        <f t="shared" si="54"/>
        <v>-1.8285321976626023E-3</v>
      </c>
      <c r="BO52" s="128">
        <f t="shared" si="95"/>
        <v>0.97599188551303573</v>
      </c>
      <c r="BP52" s="129">
        <f t="shared" si="96"/>
        <v>2.674905079120379E-2</v>
      </c>
      <c r="BQ52" s="107"/>
    </row>
    <row r="53" spans="1:69" x14ac:dyDescent="0.15">
      <c r="A53" s="37">
        <v>24</v>
      </c>
      <c r="B53" s="15" t="s">
        <v>110</v>
      </c>
      <c r="C53" s="15" t="s">
        <v>208</v>
      </c>
      <c r="D53" s="38">
        <v>1.4200000000000001E-2</v>
      </c>
      <c r="E53" s="39">
        <v>0</v>
      </c>
      <c r="F53" s="39">
        <v>8.15</v>
      </c>
      <c r="G53" s="39">
        <v>5.3</v>
      </c>
      <c r="H53" s="39">
        <v>0</v>
      </c>
      <c r="I53" s="39">
        <v>11.65</v>
      </c>
      <c r="J53" s="39">
        <v>70.28</v>
      </c>
      <c r="K53" s="39">
        <v>4.33</v>
      </c>
      <c r="L53" s="39">
        <v>0</v>
      </c>
      <c r="M53" s="39">
        <v>0</v>
      </c>
      <c r="N53" s="40">
        <v>99.724299999999999</v>
      </c>
      <c r="O53" s="41">
        <f t="shared" si="64"/>
        <v>1.1128526645768026E-4</v>
      </c>
      <c r="P53" s="108">
        <f t="shared" si="65"/>
        <v>0</v>
      </c>
      <c r="Q53" s="108">
        <f t="shared" si="66"/>
        <v>3.8998872621547283E-2</v>
      </c>
      <c r="R53" s="108">
        <f t="shared" si="67"/>
        <v>6.7122593718338397E-2</v>
      </c>
      <c r="S53" s="108">
        <f t="shared" si="68"/>
        <v>0</v>
      </c>
      <c r="T53" s="108">
        <f t="shared" si="69"/>
        <v>0.37502011910510219</v>
      </c>
      <c r="U53" s="108">
        <f t="shared" si="70"/>
        <v>0.33918918918918922</v>
      </c>
      <c r="V53" s="108">
        <f t="shared" si="71"/>
        <v>4.0141580187673477E-2</v>
      </c>
      <c r="W53" s="108">
        <f t="shared" si="72"/>
        <v>0</v>
      </c>
      <c r="X53" s="108">
        <f t="shared" si="73"/>
        <v>0</v>
      </c>
      <c r="Y53" s="42">
        <f t="shared" si="55"/>
        <v>0.86058364008830823</v>
      </c>
      <c r="Z53" s="109">
        <f t="shared" si="74"/>
        <v>3.8998872621547283E-2</v>
      </c>
      <c r="AA53" s="109">
        <f t="shared" si="75"/>
        <v>4.0141580187673477E-2</v>
      </c>
      <c r="AB53" s="110">
        <f t="shared" si="76"/>
        <v>0.33918918918918922</v>
      </c>
      <c r="AC53" s="111">
        <f t="shared" si="77"/>
        <v>48.609992394868598</v>
      </c>
      <c r="AD53" s="112">
        <f t="shared" si="78"/>
        <v>51.390007605131402</v>
      </c>
      <c r="AE53" s="112">
        <v>50</v>
      </c>
      <c r="AF53" s="113">
        <v>50</v>
      </c>
      <c r="AG53" s="114">
        <f t="shared" si="79"/>
        <v>80.816912162162154</v>
      </c>
      <c r="AH53" s="115">
        <f t="shared" si="80"/>
        <v>5.5769981885300757</v>
      </c>
      <c r="AI53" s="115">
        <f t="shared" si="81"/>
        <v>9.3614999779883661</v>
      </c>
      <c r="AJ53" s="116">
        <f t="shared" si="56"/>
        <v>95.755410328680597</v>
      </c>
      <c r="AK53" s="115">
        <f t="shared" si="57"/>
        <v>84.399316847745709</v>
      </c>
      <c r="AL53" s="115">
        <f t="shared" si="58"/>
        <v>5.8242120934859134</v>
      </c>
      <c r="AM53" s="116">
        <f t="shared" si="59"/>
        <v>9.7764710587683794</v>
      </c>
      <c r="AN53" s="115">
        <f t="shared" si="82"/>
        <v>0.35422456864308949</v>
      </c>
      <c r="AO53" s="115">
        <f t="shared" si="83"/>
        <v>4.1920952612377126E-2</v>
      </c>
      <c r="AP53" s="115">
        <f t="shared" si="84"/>
        <v>4.0727591775424066E-2</v>
      </c>
      <c r="AQ53" s="116">
        <f t="shared" si="60"/>
        <v>0.43687311303089071</v>
      </c>
      <c r="AR53" s="115">
        <f t="shared" si="61"/>
        <v>81.081796539409083</v>
      </c>
      <c r="AS53" s="115">
        <f t="shared" si="62"/>
        <v>9.5956815290239543</v>
      </c>
      <c r="AT53" s="115">
        <f t="shared" si="63"/>
        <v>9.3225219315669534</v>
      </c>
      <c r="AU53" s="117">
        <f t="shared" si="85"/>
        <v>9.3225219315669516E-2</v>
      </c>
      <c r="AV53" s="118"/>
      <c r="AW53" s="118">
        <f t="shared" si="86"/>
        <v>0.15181205473161841</v>
      </c>
      <c r="AX53" s="118">
        <f t="shared" si="87"/>
        <v>0.84818794526838159</v>
      </c>
      <c r="AY53" s="118">
        <f t="shared" si="88"/>
        <v>0.8108179653940909</v>
      </c>
      <c r="AZ53" s="118">
        <f t="shared" si="89"/>
        <v>9.5956815290239583E-2</v>
      </c>
      <c r="BA53" s="118">
        <f t="shared" si="53"/>
        <v>2</v>
      </c>
      <c r="BB53" s="119"/>
      <c r="BC53" s="120"/>
      <c r="BD53" s="121"/>
      <c r="BE53" s="122"/>
      <c r="BF53" s="123"/>
      <c r="BG53" s="124"/>
      <c r="BH53" s="125">
        <f t="shared" si="90"/>
        <v>0.27967565794700855</v>
      </c>
      <c r="BI53" s="126">
        <v>0</v>
      </c>
      <c r="BJ53" s="126">
        <f t="shared" si="91"/>
        <v>-0.30362410946323681</v>
      </c>
      <c r="BK53" s="126">
        <f t="shared" si="92"/>
        <v>-1.6963758905367632</v>
      </c>
      <c r="BL53" s="126">
        <f t="shared" si="93"/>
        <v>1.6216359307881818</v>
      </c>
      <c r="BM53" s="126">
        <f t="shared" si="94"/>
        <v>9.5956815290239583E-2</v>
      </c>
      <c r="BN53" s="127">
        <f t="shared" si="54"/>
        <v>-2.7315959745699558E-3</v>
      </c>
      <c r="BO53" s="128">
        <f t="shared" si="95"/>
        <v>0.97153306968027398</v>
      </c>
      <c r="BP53" s="129">
        <f t="shared" si="96"/>
        <v>0</v>
      </c>
      <c r="BQ53" s="107"/>
    </row>
    <row r="54" spans="1:69" x14ac:dyDescent="0.15">
      <c r="A54" s="37">
        <v>25</v>
      </c>
      <c r="B54" s="15" t="s">
        <v>111</v>
      </c>
      <c r="C54" s="15" t="s">
        <v>208</v>
      </c>
      <c r="D54" s="38">
        <v>0</v>
      </c>
      <c r="E54" s="39">
        <v>7.5600000000000001E-2</v>
      </c>
      <c r="F54" s="39">
        <v>8.65</v>
      </c>
      <c r="G54" s="39">
        <v>4.92</v>
      </c>
      <c r="H54" s="39">
        <v>0</v>
      </c>
      <c r="I54" s="39">
        <v>11.77</v>
      </c>
      <c r="J54" s="39">
        <v>69.3</v>
      </c>
      <c r="K54" s="39">
        <v>4.59</v>
      </c>
      <c r="L54" s="39">
        <v>0</v>
      </c>
      <c r="M54" s="39">
        <v>0</v>
      </c>
      <c r="N54" s="40">
        <v>99.305700000000002</v>
      </c>
      <c r="O54" s="41">
        <f t="shared" si="64"/>
        <v>0</v>
      </c>
      <c r="P54" s="108">
        <f t="shared" si="65"/>
        <v>6.2089356110381073E-4</v>
      </c>
      <c r="Q54" s="108">
        <f t="shared" si="66"/>
        <v>4.1391441494034849E-2</v>
      </c>
      <c r="R54" s="108">
        <f t="shared" si="67"/>
        <v>6.231003039513678E-2</v>
      </c>
      <c r="S54" s="108">
        <f t="shared" si="68"/>
        <v>0</v>
      </c>
      <c r="T54" s="108">
        <f t="shared" si="69"/>
        <v>0.37888298728472553</v>
      </c>
      <c r="U54" s="108">
        <f t="shared" si="70"/>
        <v>0.33445945945945948</v>
      </c>
      <c r="V54" s="108">
        <f t="shared" si="71"/>
        <v>4.2551929113492204E-2</v>
      </c>
      <c r="W54" s="108">
        <f t="shared" si="72"/>
        <v>0</v>
      </c>
      <c r="X54" s="108">
        <f t="shared" si="73"/>
        <v>0</v>
      </c>
      <c r="Y54" s="42">
        <f t="shared" si="55"/>
        <v>0.86021674130795267</v>
      </c>
      <c r="Z54" s="109">
        <f t="shared" si="74"/>
        <v>4.1391441494034849E-2</v>
      </c>
      <c r="AA54" s="109">
        <f t="shared" si="75"/>
        <v>4.2551929113492204E-2</v>
      </c>
      <c r="AB54" s="110">
        <f t="shared" si="76"/>
        <v>0.33445945945945948</v>
      </c>
      <c r="AC54" s="111">
        <f t="shared" si="77"/>
        <v>48.639233576273853</v>
      </c>
      <c r="AD54" s="112">
        <f t="shared" si="78"/>
        <v>51.360766423726147</v>
      </c>
      <c r="AE54" s="112">
        <v>50</v>
      </c>
      <c r="AF54" s="113">
        <v>50</v>
      </c>
      <c r="AG54" s="114">
        <f t="shared" si="79"/>
        <v>79.689983108108095</v>
      </c>
      <c r="AH54" s="115">
        <f t="shared" si="80"/>
        <v>5.9118756779106354</v>
      </c>
      <c r="AI54" s="115">
        <f t="shared" si="81"/>
        <v>9.9358251300121925</v>
      </c>
      <c r="AJ54" s="116">
        <f t="shared" si="56"/>
        <v>95.537683916030915</v>
      </c>
      <c r="AK54" s="115">
        <f t="shared" si="57"/>
        <v>83.412094413078378</v>
      </c>
      <c r="AL54" s="115">
        <f t="shared" si="58"/>
        <v>6.1880039745433288</v>
      </c>
      <c r="AM54" s="116">
        <f t="shared" si="59"/>
        <v>10.39990161237831</v>
      </c>
      <c r="AN54" s="115">
        <f t="shared" si="82"/>
        <v>0.3500811886474236</v>
      </c>
      <c r="AO54" s="115">
        <f t="shared" si="83"/>
        <v>4.4539418760550599E-2</v>
      </c>
      <c r="AP54" s="115">
        <f t="shared" si="84"/>
        <v>4.3324727790569242E-2</v>
      </c>
      <c r="AQ54" s="116">
        <f t="shared" si="60"/>
        <v>0.43794533519854345</v>
      </c>
      <c r="AR54" s="115">
        <f t="shared" si="61"/>
        <v>79.937188619377238</v>
      </c>
      <c r="AS54" s="115">
        <f t="shared" si="62"/>
        <v>10.170086351155803</v>
      </c>
      <c r="AT54" s="115">
        <f t="shared" si="63"/>
        <v>9.8927250294669502</v>
      </c>
      <c r="AU54" s="117">
        <f t="shared" si="85"/>
        <v>9.8927250294669505E-2</v>
      </c>
      <c r="AV54" s="118"/>
      <c r="AW54" s="118">
        <f t="shared" si="86"/>
        <v>0.14123077178966162</v>
      </c>
      <c r="AX54" s="118">
        <f t="shared" si="87"/>
        <v>0.85876922821033841</v>
      </c>
      <c r="AY54" s="118">
        <f t="shared" si="88"/>
        <v>0.79937188619377253</v>
      </c>
      <c r="AZ54" s="118">
        <f t="shared" si="89"/>
        <v>0.10170086351155802</v>
      </c>
      <c r="BA54" s="118">
        <f t="shared" si="53"/>
        <v>2.0000000000000004</v>
      </c>
      <c r="BB54" s="119"/>
      <c r="BC54" s="120"/>
      <c r="BD54" s="121"/>
      <c r="BE54" s="122"/>
      <c r="BF54" s="123"/>
      <c r="BG54" s="124"/>
      <c r="BH54" s="125">
        <f t="shared" si="90"/>
        <v>0.29678175088400849</v>
      </c>
      <c r="BI54" s="126">
        <v>0</v>
      </c>
      <c r="BJ54" s="126">
        <f t="shared" si="91"/>
        <v>-0.28246154357932324</v>
      </c>
      <c r="BK54" s="126">
        <f t="shared" si="92"/>
        <v>-1.7175384564206768</v>
      </c>
      <c r="BL54" s="126">
        <f t="shared" si="93"/>
        <v>1.5987437723875451</v>
      </c>
      <c r="BM54" s="126">
        <f t="shared" si="94"/>
        <v>0.10170086351155802</v>
      </c>
      <c r="BN54" s="127">
        <f t="shared" si="54"/>
        <v>-2.7736132168885708E-3</v>
      </c>
      <c r="BO54" s="128">
        <f t="shared" si="95"/>
        <v>0.97272773188820261</v>
      </c>
      <c r="BP54" s="129">
        <f t="shared" si="96"/>
        <v>1.5000530029699284E-2</v>
      </c>
      <c r="BQ54" s="107"/>
    </row>
    <row r="55" spans="1:69" x14ac:dyDescent="0.15">
      <c r="A55" s="37">
        <v>26</v>
      </c>
      <c r="B55" s="15" t="s">
        <v>112</v>
      </c>
      <c r="C55" s="15" t="s">
        <v>208</v>
      </c>
      <c r="D55" s="38">
        <v>0</v>
      </c>
      <c r="E55" s="39">
        <v>7.3599999999999999E-2</v>
      </c>
      <c r="F55" s="39">
        <v>7.47</v>
      </c>
      <c r="G55" s="39">
        <v>4.91</v>
      </c>
      <c r="H55" s="39">
        <v>0</v>
      </c>
      <c r="I55" s="39">
        <v>11.49</v>
      </c>
      <c r="J55" s="39">
        <v>70.540000000000006</v>
      </c>
      <c r="K55" s="39">
        <v>3.89</v>
      </c>
      <c r="L55" s="39">
        <v>0</v>
      </c>
      <c r="M55" s="39">
        <v>0</v>
      </c>
      <c r="N55" s="40">
        <v>98.373599999999996</v>
      </c>
      <c r="O55" s="41">
        <f t="shared" si="64"/>
        <v>0</v>
      </c>
      <c r="P55" s="108">
        <f t="shared" si="65"/>
        <v>6.0446780551905383E-4</v>
      </c>
      <c r="Q55" s="108">
        <f t="shared" si="66"/>
        <v>3.5744978954964195E-2</v>
      </c>
      <c r="R55" s="108">
        <f t="shared" si="67"/>
        <v>6.2183383991894638E-2</v>
      </c>
      <c r="S55" s="108">
        <f t="shared" si="68"/>
        <v>0</v>
      </c>
      <c r="T55" s="108">
        <f t="shared" si="69"/>
        <v>0.36986962819893771</v>
      </c>
      <c r="U55" s="108">
        <f t="shared" si="70"/>
        <v>0.34044401544401548</v>
      </c>
      <c r="V55" s="108">
        <f t="shared" si="71"/>
        <v>3.6062528159364858E-2</v>
      </c>
      <c r="W55" s="108">
        <f t="shared" si="72"/>
        <v>0</v>
      </c>
      <c r="X55" s="108">
        <f t="shared" si="73"/>
        <v>0</v>
      </c>
      <c r="Y55" s="42">
        <f t="shared" si="55"/>
        <v>0.84490900255469592</v>
      </c>
      <c r="Z55" s="109">
        <f t="shared" si="74"/>
        <v>3.5744978954964195E-2</v>
      </c>
      <c r="AA55" s="109">
        <f t="shared" si="75"/>
        <v>3.6062528159364858E-2</v>
      </c>
      <c r="AB55" s="110">
        <f t="shared" si="76"/>
        <v>0.34044401544401548</v>
      </c>
      <c r="AC55" s="111">
        <f t="shared" si="77"/>
        <v>48.792416853394464</v>
      </c>
      <c r="AD55" s="112">
        <f t="shared" si="78"/>
        <v>51.207583146605543</v>
      </c>
      <c r="AE55" s="112">
        <v>50</v>
      </c>
      <c r="AF55" s="113">
        <v>50</v>
      </c>
      <c r="AG55" s="114">
        <f t="shared" si="79"/>
        <v>81.115893339768348</v>
      </c>
      <c r="AH55" s="115">
        <f t="shared" si="80"/>
        <v>5.0102824372706696</v>
      </c>
      <c r="AI55" s="115">
        <f t="shared" si="81"/>
        <v>8.5804177712359628</v>
      </c>
      <c r="AJ55" s="116">
        <f t="shared" si="56"/>
        <v>94.706593548274981</v>
      </c>
      <c r="AK55" s="115">
        <f t="shared" si="57"/>
        <v>85.649678972373749</v>
      </c>
      <c r="AL55" s="115">
        <f t="shared" si="58"/>
        <v>5.2903206097437856</v>
      </c>
      <c r="AM55" s="116">
        <f t="shared" si="59"/>
        <v>9.0600004178824669</v>
      </c>
      <c r="AN55" s="115">
        <f t="shared" si="82"/>
        <v>0.35947234789991711</v>
      </c>
      <c r="AO55" s="115">
        <f t="shared" si="83"/>
        <v>3.8078159934009911E-2</v>
      </c>
      <c r="AP55" s="115">
        <f t="shared" si="84"/>
        <v>3.7742862049772528E-2</v>
      </c>
      <c r="AQ55" s="116">
        <f t="shared" si="60"/>
        <v>0.43529336988369954</v>
      </c>
      <c r="AR55" s="115">
        <f t="shared" si="61"/>
        <v>82.581627189947767</v>
      </c>
      <c r="AS55" s="115">
        <f t="shared" si="62"/>
        <v>8.747700417349229</v>
      </c>
      <c r="AT55" s="115">
        <f t="shared" si="63"/>
        <v>8.6706723927030094</v>
      </c>
      <c r="AU55" s="117">
        <f t="shared" si="85"/>
        <v>8.6706723927030091E-2</v>
      </c>
      <c r="AV55" s="118"/>
      <c r="AW55" s="118">
        <f t="shared" si="86"/>
        <v>0.14392535692918401</v>
      </c>
      <c r="AX55" s="118">
        <f t="shared" si="87"/>
        <v>0.85607464307081593</v>
      </c>
      <c r="AY55" s="118">
        <f t="shared" si="88"/>
        <v>0.82581627189947759</v>
      </c>
      <c r="AZ55" s="118">
        <f t="shared" si="89"/>
        <v>8.7477004173492301E-2</v>
      </c>
      <c r="BA55" s="118">
        <f t="shared" si="53"/>
        <v>2</v>
      </c>
      <c r="BB55" s="119"/>
      <c r="BC55" s="120"/>
      <c r="BD55" s="121"/>
      <c r="BE55" s="122"/>
      <c r="BF55" s="123"/>
      <c r="BG55" s="124"/>
      <c r="BH55" s="125">
        <f t="shared" si="90"/>
        <v>0.26012017178109026</v>
      </c>
      <c r="BI55" s="126">
        <v>0</v>
      </c>
      <c r="BJ55" s="126">
        <f t="shared" si="91"/>
        <v>-0.28785071385836802</v>
      </c>
      <c r="BK55" s="126">
        <f t="shared" si="92"/>
        <v>-1.7121492861416319</v>
      </c>
      <c r="BL55" s="126">
        <f t="shared" si="93"/>
        <v>1.6516325437989552</v>
      </c>
      <c r="BM55" s="126">
        <f t="shared" si="94"/>
        <v>8.7477004173492301E-2</v>
      </c>
      <c r="BN55" s="127">
        <f t="shared" si="54"/>
        <v>-7.7028024646219606E-4</v>
      </c>
      <c r="BO55" s="128">
        <f t="shared" si="95"/>
        <v>0.99119448301024893</v>
      </c>
      <c r="BP55" s="129">
        <f t="shared" si="96"/>
        <v>1.6910565432997869E-2</v>
      </c>
      <c r="BQ55" s="107"/>
    </row>
    <row r="56" spans="1:69" x14ac:dyDescent="0.15">
      <c r="A56" s="37">
        <v>31</v>
      </c>
      <c r="B56" s="15" t="s">
        <v>117</v>
      </c>
      <c r="C56" s="15" t="s">
        <v>208</v>
      </c>
      <c r="D56" s="38">
        <v>1.11E-2</v>
      </c>
      <c r="E56" s="39">
        <v>6.4600000000000005E-2</v>
      </c>
      <c r="F56" s="39">
        <v>6.47</v>
      </c>
      <c r="G56" s="39">
        <v>5.99</v>
      </c>
      <c r="H56" s="39">
        <v>0</v>
      </c>
      <c r="I56" s="39">
        <v>10.97</v>
      </c>
      <c r="J56" s="39">
        <v>72.09</v>
      </c>
      <c r="K56" s="39">
        <v>3.45</v>
      </c>
      <c r="L56" s="39">
        <v>0</v>
      </c>
      <c r="M56" s="39">
        <v>0</v>
      </c>
      <c r="N56" s="40">
        <v>99.045699999999997</v>
      </c>
      <c r="O56" s="41">
        <f t="shared" si="64"/>
        <v>8.6990595611285274E-5</v>
      </c>
      <c r="P56" s="108">
        <f t="shared" si="65"/>
        <v>5.3055190538764787E-4</v>
      </c>
      <c r="Q56" s="108">
        <f t="shared" si="66"/>
        <v>3.095984120998907E-2</v>
      </c>
      <c r="R56" s="108">
        <f t="shared" si="67"/>
        <v>7.5861195542046608E-2</v>
      </c>
      <c r="S56" s="108">
        <f t="shared" si="68"/>
        <v>0</v>
      </c>
      <c r="T56" s="108">
        <f t="shared" si="69"/>
        <v>0.3531305327539031</v>
      </c>
      <c r="U56" s="108">
        <f t="shared" si="70"/>
        <v>0.34792471042471046</v>
      </c>
      <c r="V56" s="108">
        <f t="shared" si="71"/>
        <v>3.1983476131056232E-2</v>
      </c>
      <c r="W56" s="108">
        <f t="shared" si="72"/>
        <v>0</v>
      </c>
      <c r="X56" s="108">
        <f t="shared" si="73"/>
        <v>0</v>
      </c>
      <c r="Y56" s="42">
        <f t="shared" si="55"/>
        <v>0.84047729856270448</v>
      </c>
      <c r="Z56" s="109">
        <f t="shared" si="74"/>
        <v>3.095984120998907E-2</v>
      </c>
      <c r="AA56" s="109">
        <f t="shared" si="75"/>
        <v>3.1983476131056232E-2</v>
      </c>
      <c r="AB56" s="110">
        <f t="shared" si="76"/>
        <v>0.34792471042471046</v>
      </c>
      <c r="AC56" s="111">
        <f t="shared" si="77"/>
        <v>48.885083329243855</v>
      </c>
      <c r="AD56" s="112">
        <f t="shared" si="78"/>
        <v>51.114916670756138</v>
      </c>
      <c r="AE56" s="112">
        <v>50</v>
      </c>
      <c r="AF56" s="113">
        <v>50</v>
      </c>
      <c r="AG56" s="114">
        <f t="shared" si="79"/>
        <v>82.898281129343644</v>
      </c>
      <c r="AH56" s="115">
        <f t="shared" si="80"/>
        <v>4.4435666860112617</v>
      </c>
      <c r="AI56" s="115">
        <f t="shared" si="81"/>
        <v>7.4317674671883109</v>
      </c>
      <c r="AJ56" s="116">
        <f t="shared" si="56"/>
        <v>94.773615282543219</v>
      </c>
      <c r="AK56" s="115">
        <f t="shared" si="57"/>
        <v>87.469788803775913</v>
      </c>
      <c r="AL56" s="115">
        <f t="shared" si="58"/>
        <v>4.688611564267025</v>
      </c>
      <c r="AM56" s="116">
        <f t="shared" si="59"/>
        <v>7.8415996319570613</v>
      </c>
      <c r="AN56" s="115">
        <f t="shared" si="82"/>
        <v>0.36711136257434335</v>
      </c>
      <c r="AO56" s="115">
        <f t="shared" si="83"/>
        <v>3.3747236544375461E-2</v>
      </c>
      <c r="AP56" s="115">
        <f t="shared" si="84"/>
        <v>3.2667152263517907E-2</v>
      </c>
      <c r="AQ56" s="116">
        <f t="shared" si="60"/>
        <v>0.4335257513822367</v>
      </c>
      <c r="AR56" s="115">
        <f t="shared" si="61"/>
        <v>84.680405121001385</v>
      </c>
      <c r="AS56" s="115">
        <f t="shared" si="62"/>
        <v>7.7843672346514783</v>
      </c>
      <c r="AT56" s="115">
        <f t="shared" si="63"/>
        <v>7.5352276443471293</v>
      </c>
      <c r="AU56" s="117">
        <f t="shared" si="85"/>
        <v>7.5352276443471297E-2</v>
      </c>
      <c r="AV56" s="118"/>
      <c r="AW56" s="118">
        <f t="shared" si="86"/>
        <v>0.17683603328060449</v>
      </c>
      <c r="AX56" s="118">
        <f t="shared" si="87"/>
        <v>0.82316396671939551</v>
      </c>
      <c r="AY56" s="118">
        <f t="shared" si="88"/>
        <v>0.8468040512100139</v>
      </c>
      <c r="AZ56" s="118">
        <f t="shared" si="89"/>
        <v>7.7843672346514792E-2</v>
      </c>
      <c r="BA56" s="118">
        <f t="shared" si="53"/>
        <v>2</v>
      </c>
      <c r="BB56" s="119"/>
      <c r="BC56" s="120"/>
      <c r="BD56" s="121"/>
      <c r="BE56" s="122"/>
      <c r="BF56" s="123"/>
      <c r="BG56" s="124"/>
      <c r="BH56" s="125">
        <f t="shared" si="90"/>
        <v>0.22605682933041388</v>
      </c>
      <c r="BI56" s="126">
        <v>0</v>
      </c>
      <c r="BJ56" s="126">
        <f t="shared" si="91"/>
        <v>-0.35367206656120898</v>
      </c>
      <c r="BK56" s="126">
        <f t="shared" si="92"/>
        <v>-1.646327933438791</v>
      </c>
      <c r="BL56" s="126">
        <f t="shared" si="93"/>
        <v>1.6936081024200278</v>
      </c>
      <c r="BM56" s="126">
        <f t="shared" si="94"/>
        <v>7.7843672346514792E-2</v>
      </c>
      <c r="BN56" s="127">
        <f t="shared" si="54"/>
        <v>-2.4913959030435362E-3</v>
      </c>
      <c r="BO56" s="128">
        <f t="shared" si="95"/>
        <v>0.96799488220502694</v>
      </c>
      <c r="BP56" s="129">
        <f t="shared" si="96"/>
        <v>1.7136777342916971E-2</v>
      </c>
      <c r="BQ56" s="107"/>
    </row>
    <row r="57" spans="1:69" x14ac:dyDescent="0.15">
      <c r="A57" s="37">
        <v>32</v>
      </c>
      <c r="B57" s="15" t="s">
        <v>118</v>
      </c>
      <c r="C57" s="15" t="s">
        <v>208</v>
      </c>
      <c r="D57" s="38">
        <v>0</v>
      </c>
      <c r="E57" s="39">
        <v>0</v>
      </c>
      <c r="F57" s="39">
        <v>8.0500000000000007</v>
      </c>
      <c r="G57" s="39">
        <v>6.24</v>
      </c>
      <c r="H57" s="39">
        <v>0</v>
      </c>
      <c r="I57" s="39">
        <v>10.94</v>
      </c>
      <c r="J57" s="39">
        <v>70.900000000000006</v>
      </c>
      <c r="K57" s="39">
        <v>4.38</v>
      </c>
      <c r="L57" s="39">
        <v>2.18E-2</v>
      </c>
      <c r="M57" s="39">
        <v>0</v>
      </c>
      <c r="N57" s="40">
        <v>100.5317</v>
      </c>
      <c r="O57" s="41">
        <f t="shared" si="64"/>
        <v>0</v>
      </c>
      <c r="P57" s="108">
        <f t="shared" si="65"/>
        <v>0</v>
      </c>
      <c r="Q57" s="108">
        <f t="shared" si="66"/>
        <v>3.8520358847049775E-2</v>
      </c>
      <c r="R57" s="108">
        <f t="shared" si="67"/>
        <v>7.9027355623100315E-2</v>
      </c>
      <c r="S57" s="108">
        <f t="shared" si="68"/>
        <v>0</v>
      </c>
      <c r="T57" s="108">
        <f t="shared" si="69"/>
        <v>0.35216481570899721</v>
      </c>
      <c r="U57" s="108">
        <f t="shared" si="70"/>
        <v>0.34218146718146725</v>
      </c>
      <c r="V57" s="108">
        <f t="shared" si="71"/>
        <v>4.0605108827254002E-2</v>
      </c>
      <c r="W57" s="108">
        <f t="shared" si="72"/>
        <v>3.4305857174330405E-4</v>
      </c>
      <c r="X57" s="108">
        <f t="shared" si="73"/>
        <v>0</v>
      </c>
      <c r="Y57" s="42">
        <f t="shared" si="55"/>
        <v>0.85284216475961183</v>
      </c>
      <c r="Z57" s="109">
        <f t="shared" si="74"/>
        <v>3.8520358847049775E-2</v>
      </c>
      <c r="AA57" s="109">
        <f t="shared" si="75"/>
        <v>4.0948167398997308E-2</v>
      </c>
      <c r="AB57" s="110">
        <f t="shared" si="76"/>
        <v>0.34218146718146725</v>
      </c>
      <c r="AC57" s="111">
        <f t="shared" si="77"/>
        <v>49.440566009815385</v>
      </c>
      <c r="AD57" s="112">
        <f t="shared" si="78"/>
        <v>50.559433990184623</v>
      </c>
      <c r="AE57" s="112">
        <v>50</v>
      </c>
      <c r="AF57" s="113">
        <v>50</v>
      </c>
      <c r="AG57" s="114">
        <f t="shared" si="79"/>
        <v>81.529867277992281</v>
      </c>
      <c r="AH57" s="115">
        <f t="shared" si="80"/>
        <v>5.6413977057186457</v>
      </c>
      <c r="AI57" s="115">
        <f t="shared" si="81"/>
        <v>9.2466349475836012</v>
      </c>
      <c r="AJ57" s="116">
        <f t="shared" si="56"/>
        <v>96.417899931294528</v>
      </c>
      <c r="AK57" s="115">
        <f t="shared" si="57"/>
        <v>84.558849898295691</v>
      </c>
      <c r="AL57" s="115">
        <f t="shared" si="58"/>
        <v>5.8509858747583108</v>
      </c>
      <c r="AM57" s="116">
        <f t="shared" si="59"/>
        <v>9.5901642269460012</v>
      </c>
      <c r="AN57" s="115">
        <f t="shared" si="82"/>
        <v>0.35489413005811049</v>
      </c>
      <c r="AO57" s="115">
        <f t="shared" si="83"/>
        <v>4.2113662355421966E-2</v>
      </c>
      <c r="AP57" s="115">
        <f t="shared" si="84"/>
        <v>3.9951460127734179E-2</v>
      </c>
      <c r="AQ57" s="116">
        <f t="shared" si="60"/>
        <v>0.43695925254126666</v>
      </c>
      <c r="AR57" s="115">
        <f t="shared" si="61"/>
        <v>81.219044566310941</v>
      </c>
      <c r="AS57" s="115">
        <f t="shared" si="62"/>
        <v>9.6378923459103838</v>
      </c>
      <c r="AT57" s="115">
        <f t="shared" si="63"/>
        <v>9.14306308777868</v>
      </c>
      <c r="AU57" s="117">
        <f t="shared" si="85"/>
        <v>9.1430630877786814E-2</v>
      </c>
      <c r="AV57" s="118"/>
      <c r="AW57" s="118">
        <f t="shared" si="86"/>
        <v>0.18327641566162542</v>
      </c>
      <c r="AX57" s="118">
        <f t="shared" si="87"/>
        <v>0.81672358433837455</v>
      </c>
      <c r="AY57" s="118">
        <f t="shared" si="88"/>
        <v>0.81219044566310938</v>
      </c>
      <c r="AZ57" s="118">
        <f t="shared" si="89"/>
        <v>9.637892345910383E-2</v>
      </c>
      <c r="BA57" s="118">
        <f t="shared" si="53"/>
        <v>2</v>
      </c>
      <c r="BB57" s="119"/>
      <c r="BC57" s="120"/>
      <c r="BD57" s="121"/>
      <c r="BE57" s="122"/>
      <c r="BF57" s="123"/>
      <c r="BG57" s="124"/>
      <c r="BH57" s="125">
        <f t="shared" si="90"/>
        <v>0.27429189263336046</v>
      </c>
      <c r="BI57" s="126">
        <v>0</v>
      </c>
      <c r="BJ57" s="126">
        <f t="shared" si="91"/>
        <v>-0.36655283132325084</v>
      </c>
      <c r="BK57" s="126">
        <f t="shared" si="92"/>
        <v>-1.6334471686767491</v>
      </c>
      <c r="BL57" s="126">
        <f t="shared" si="93"/>
        <v>1.6243808913262188</v>
      </c>
      <c r="BM57" s="126">
        <f t="shared" si="94"/>
        <v>9.637892345910383E-2</v>
      </c>
      <c r="BN57" s="127">
        <f t="shared" si="54"/>
        <v>-4.9482925813167933E-3</v>
      </c>
      <c r="BO57" s="128">
        <f t="shared" si="95"/>
        <v>0.94865793885509919</v>
      </c>
      <c r="BP57" s="129">
        <f t="shared" si="96"/>
        <v>0</v>
      </c>
      <c r="BQ57" s="107"/>
    </row>
    <row r="58" spans="1:69" x14ac:dyDescent="0.15">
      <c r="A58" s="37">
        <v>33</v>
      </c>
      <c r="B58" s="15" t="s">
        <v>119</v>
      </c>
      <c r="C58" s="15" t="s">
        <v>208</v>
      </c>
      <c r="D58" s="38">
        <v>0</v>
      </c>
      <c r="E58" s="39">
        <v>0.14230000000000001</v>
      </c>
      <c r="F58" s="39">
        <v>6.04</v>
      </c>
      <c r="G58" s="39">
        <v>6.12</v>
      </c>
      <c r="H58" s="39">
        <v>0</v>
      </c>
      <c r="I58" s="39">
        <v>11</v>
      </c>
      <c r="J58" s="39">
        <v>74.12</v>
      </c>
      <c r="K58" s="39">
        <v>3.3</v>
      </c>
      <c r="L58" s="39">
        <v>0.3891</v>
      </c>
      <c r="M58" s="39">
        <v>0</v>
      </c>
      <c r="N58" s="40">
        <v>101.1114</v>
      </c>
      <c r="O58" s="41">
        <f t="shared" si="64"/>
        <v>0</v>
      </c>
      <c r="P58" s="108">
        <f t="shared" si="65"/>
        <v>1.1686925098554535E-3</v>
      </c>
      <c r="Q58" s="108">
        <f t="shared" si="66"/>
        <v>2.8902231979649765E-2</v>
      </c>
      <c r="R58" s="108">
        <f t="shared" si="67"/>
        <v>7.750759878419454E-2</v>
      </c>
      <c r="S58" s="108">
        <f t="shared" si="68"/>
        <v>0</v>
      </c>
      <c r="T58" s="108">
        <f t="shared" si="69"/>
        <v>0.35409624979880894</v>
      </c>
      <c r="U58" s="108">
        <f t="shared" si="70"/>
        <v>0.35772200772200774</v>
      </c>
      <c r="V58" s="108">
        <f t="shared" si="71"/>
        <v>3.0592890212314656E-2</v>
      </c>
      <c r="W58" s="108">
        <f t="shared" si="72"/>
        <v>6.1231234066660371E-3</v>
      </c>
      <c r="X58" s="108">
        <f t="shared" si="73"/>
        <v>0</v>
      </c>
      <c r="Y58" s="42">
        <f t="shared" si="55"/>
        <v>0.85611279441349708</v>
      </c>
      <c r="Z58" s="109">
        <f t="shared" si="74"/>
        <v>2.8902231979649765E-2</v>
      </c>
      <c r="AA58" s="109">
        <f t="shared" si="75"/>
        <v>3.6716013618980692E-2</v>
      </c>
      <c r="AB58" s="110">
        <f t="shared" si="76"/>
        <v>0.35772200772200774</v>
      </c>
      <c r="AC58" s="111">
        <f t="shared" si="77"/>
        <v>49.44912120028048</v>
      </c>
      <c r="AD58" s="112">
        <f t="shared" si="78"/>
        <v>50.55087879971952</v>
      </c>
      <c r="AE58" s="112">
        <v>50</v>
      </c>
      <c r="AF58" s="113">
        <v>50</v>
      </c>
      <c r="AG58" s="114">
        <f t="shared" si="79"/>
        <v>85.232634169884165</v>
      </c>
      <c r="AH58" s="115">
        <f t="shared" si="80"/>
        <v>4.2503681344455551</v>
      </c>
      <c r="AI58" s="115">
        <f t="shared" si="81"/>
        <v>6.93784783644782</v>
      </c>
      <c r="AJ58" s="116">
        <f t="shared" si="56"/>
        <v>96.420850140777532</v>
      </c>
      <c r="AK58" s="115">
        <f t="shared" si="57"/>
        <v>88.396476535357024</v>
      </c>
      <c r="AL58" s="115">
        <f t="shared" si="58"/>
        <v>4.4081421479274256</v>
      </c>
      <c r="AM58" s="116">
        <f t="shared" si="59"/>
        <v>7.1953813167155651</v>
      </c>
      <c r="AN58" s="115">
        <f t="shared" si="82"/>
        <v>0.37100067796511038</v>
      </c>
      <c r="AO58" s="115">
        <f t="shared" si="83"/>
        <v>3.1728500804180902E-2</v>
      </c>
      <c r="AP58" s="115">
        <f t="shared" si="84"/>
        <v>2.9975085199364641E-2</v>
      </c>
      <c r="AQ58" s="116">
        <f t="shared" si="60"/>
        <v>0.43270426396865591</v>
      </c>
      <c r="AR58" s="115">
        <f t="shared" si="61"/>
        <v>85.74000971526938</v>
      </c>
      <c r="AS58" s="115">
        <f t="shared" si="62"/>
        <v>7.3326064580864037</v>
      </c>
      <c r="AT58" s="115">
        <f t="shared" si="63"/>
        <v>6.9273838266442329</v>
      </c>
      <c r="AU58" s="117">
        <f t="shared" si="85"/>
        <v>6.9273838266442331E-2</v>
      </c>
      <c r="AV58" s="118"/>
      <c r="AW58" s="118">
        <f t="shared" si="86"/>
        <v>0.17958041625129006</v>
      </c>
      <c r="AX58" s="118">
        <f t="shared" si="87"/>
        <v>0.82041958374870994</v>
      </c>
      <c r="AY58" s="118">
        <f t="shared" si="88"/>
        <v>0.85740009715269372</v>
      </c>
      <c r="AZ58" s="118">
        <f t="shared" si="89"/>
        <v>7.332606458086402E-2</v>
      </c>
      <c r="BA58" s="118">
        <f t="shared" si="53"/>
        <v>2</v>
      </c>
      <c r="BB58" s="119"/>
      <c r="BC58" s="120"/>
      <c r="BD58" s="121"/>
      <c r="BE58" s="122"/>
      <c r="BF58" s="123"/>
      <c r="BG58" s="124"/>
      <c r="BH58" s="125">
        <f t="shared" si="90"/>
        <v>0.20782151479932698</v>
      </c>
      <c r="BI58" s="126">
        <v>0</v>
      </c>
      <c r="BJ58" s="126">
        <f t="shared" si="91"/>
        <v>-0.35916083250258013</v>
      </c>
      <c r="BK58" s="126">
        <f t="shared" si="92"/>
        <v>-1.6408391674974199</v>
      </c>
      <c r="BL58" s="126">
        <f t="shared" si="93"/>
        <v>1.7148001943053874</v>
      </c>
      <c r="BM58" s="126">
        <f t="shared" si="94"/>
        <v>7.332606458086402E-2</v>
      </c>
      <c r="BN58" s="127">
        <f t="shared" si="54"/>
        <v>-4.052226314421592E-3</v>
      </c>
      <c r="BO58" s="128">
        <f t="shared" si="95"/>
        <v>0.94473689079613843</v>
      </c>
      <c r="BP58" s="129">
        <f t="shared" si="96"/>
        <v>4.043606426930408E-2</v>
      </c>
      <c r="BQ58" s="107"/>
    </row>
    <row r="59" spans="1:69" x14ac:dyDescent="0.15">
      <c r="A59" s="37">
        <v>34</v>
      </c>
      <c r="B59" s="15" t="s">
        <v>120</v>
      </c>
      <c r="C59" s="15" t="s">
        <v>208</v>
      </c>
      <c r="D59" s="38">
        <v>0</v>
      </c>
      <c r="E59" s="39">
        <v>0</v>
      </c>
      <c r="F59" s="39">
        <v>6.83</v>
      </c>
      <c r="G59" s="39">
        <v>6</v>
      </c>
      <c r="H59" s="39">
        <v>0</v>
      </c>
      <c r="I59" s="39">
        <v>11.06</v>
      </c>
      <c r="J59" s="39">
        <v>72.709999999999994</v>
      </c>
      <c r="K59" s="39">
        <v>3.62</v>
      </c>
      <c r="L59" s="39">
        <v>7.3599999999999999E-2</v>
      </c>
      <c r="M59" s="39">
        <v>0</v>
      </c>
      <c r="N59" s="40">
        <v>100.29349999999999</v>
      </c>
      <c r="O59" s="41">
        <f t="shared" si="64"/>
        <v>0</v>
      </c>
      <c r="P59" s="108">
        <f t="shared" si="65"/>
        <v>0</v>
      </c>
      <c r="Q59" s="108">
        <f t="shared" si="66"/>
        <v>3.2682490798180114E-2</v>
      </c>
      <c r="R59" s="108">
        <f t="shared" si="67"/>
        <v>7.5987841945288764E-2</v>
      </c>
      <c r="S59" s="108">
        <f t="shared" si="68"/>
        <v>0</v>
      </c>
      <c r="T59" s="108">
        <f t="shared" si="69"/>
        <v>0.35602768388862066</v>
      </c>
      <c r="U59" s="108">
        <f t="shared" si="70"/>
        <v>0.35091698841698843</v>
      </c>
      <c r="V59" s="108">
        <f t="shared" si="71"/>
        <v>3.3559473505630016E-2</v>
      </c>
      <c r="W59" s="108">
        <f t="shared" si="72"/>
        <v>1.1582160954269349E-3</v>
      </c>
      <c r="X59" s="108">
        <f t="shared" si="73"/>
        <v>0</v>
      </c>
      <c r="Y59" s="42">
        <f t="shared" si="55"/>
        <v>0.85033269465013506</v>
      </c>
      <c r="Z59" s="109">
        <f t="shared" si="74"/>
        <v>3.2682490798180114E-2</v>
      </c>
      <c r="AA59" s="109">
        <f t="shared" si="75"/>
        <v>3.471768960105695E-2</v>
      </c>
      <c r="AB59" s="110">
        <f t="shared" si="76"/>
        <v>0.35091698841698843</v>
      </c>
      <c r="AC59" s="111">
        <f t="shared" si="77"/>
        <v>49.19452955861469</v>
      </c>
      <c r="AD59" s="112">
        <f t="shared" si="78"/>
        <v>50.805470441385289</v>
      </c>
      <c r="AE59" s="112">
        <v>50</v>
      </c>
      <c r="AF59" s="113">
        <v>50</v>
      </c>
      <c r="AG59" s="114">
        <f t="shared" si="79"/>
        <v>83.611236245173728</v>
      </c>
      <c r="AH59" s="115">
        <f t="shared" si="80"/>
        <v>4.6625250444523969</v>
      </c>
      <c r="AI59" s="115">
        <f t="shared" si="81"/>
        <v>7.8452815766454655</v>
      </c>
      <c r="AJ59" s="116">
        <f t="shared" si="56"/>
        <v>96.119042866271599</v>
      </c>
      <c r="AK59" s="115">
        <f t="shared" si="57"/>
        <v>86.987171066091747</v>
      </c>
      <c r="AL59" s="115">
        <f t="shared" si="58"/>
        <v>4.8507818070340862</v>
      </c>
      <c r="AM59" s="116">
        <f t="shared" si="59"/>
        <v>8.1620471268741621</v>
      </c>
      <c r="AN59" s="115">
        <f t="shared" si="82"/>
        <v>0.36508581229342013</v>
      </c>
      <c r="AO59" s="115">
        <f t="shared" si="83"/>
        <v>3.4914489891790343E-2</v>
      </c>
      <c r="AP59" s="115">
        <f t="shared" si="84"/>
        <v>3.4002097631840318E-2</v>
      </c>
      <c r="AQ59" s="116">
        <f t="shared" si="60"/>
        <v>0.4340023998170508</v>
      </c>
      <c r="AR59" s="115">
        <f t="shared" si="61"/>
        <v>84.120689758240573</v>
      </c>
      <c r="AS59" s="115">
        <f t="shared" si="62"/>
        <v>8.0447688553123626</v>
      </c>
      <c r="AT59" s="115">
        <f t="shared" si="63"/>
        <v>7.8345413864470679</v>
      </c>
      <c r="AU59" s="117">
        <f t="shared" si="85"/>
        <v>7.834541386447065E-2</v>
      </c>
      <c r="AV59" s="118"/>
      <c r="AW59" s="118">
        <f t="shared" si="86"/>
        <v>0.17589146084185567</v>
      </c>
      <c r="AX59" s="118">
        <f t="shared" si="87"/>
        <v>0.8241085391581443</v>
      </c>
      <c r="AY59" s="118">
        <f t="shared" si="88"/>
        <v>0.84120689758240563</v>
      </c>
      <c r="AZ59" s="118">
        <f t="shared" si="89"/>
        <v>8.0447688553123592E-2</v>
      </c>
      <c r="BA59" s="118">
        <f t="shared" si="53"/>
        <v>1.9999999999999996</v>
      </c>
      <c r="BB59" s="119"/>
      <c r="BC59" s="120"/>
      <c r="BD59" s="121"/>
      <c r="BE59" s="122"/>
      <c r="BF59" s="123"/>
      <c r="BG59" s="124"/>
      <c r="BH59" s="125">
        <f t="shared" si="90"/>
        <v>0.23503624159341197</v>
      </c>
      <c r="BI59" s="126">
        <v>0</v>
      </c>
      <c r="BJ59" s="126">
        <f t="shared" si="91"/>
        <v>-0.35178292168371134</v>
      </c>
      <c r="BK59" s="126">
        <f t="shared" si="92"/>
        <v>-1.6482170783162886</v>
      </c>
      <c r="BL59" s="126">
        <f t="shared" si="93"/>
        <v>1.6824137951648113</v>
      </c>
      <c r="BM59" s="126">
        <f t="shared" si="94"/>
        <v>8.0447688553123592E-2</v>
      </c>
      <c r="BN59" s="127">
        <f t="shared" si="54"/>
        <v>-2.1022746886531496E-3</v>
      </c>
      <c r="BO59" s="128">
        <f t="shared" si="95"/>
        <v>0.97386780494924097</v>
      </c>
      <c r="BP59" s="129">
        <f t="shared" si="96"/>
        <v>0</v>
      </c>
      <c r="BQ59" s="107"/>
    </row>
    <row r="60" spans="1:69" x14ac:dyDescent="0.15">
      <c r="A60" s="37">
        <v>45</v>
      </c>
      <c r="B60" s="15" t="s">
        <v>127</v>
      </c>
      <c r="C60" s="15" t="s">
        <v>208</v>
      </c>
      <c r="D60" s="38">
        <v>0.18129999999999999</v>
      </c>
      <c r="E60" s="39">
        <v>0</v>
      </c>
      <c r="F60" s="39">
        <v>6.16</v>
      </c>
      <c r="G60" s="39">
        <v>2.61</v>
      </c>
      <c r="H60" s="39">
        <v>0</v>
      </c>
      <c r="I60" s="39">
        <v>13.02</v>
      </c>
      <c r="J60" s="39">
        <v>75.150000000000006</v>
      </c>
      <c r="K60" s="39">
        <v>3.3</v>
      </c>
      <c r="L60" s="39">
        <v>9.7000000000000003E-3</v>
      </c>
      <c r="M60" s="39">
        <v>0</v>
      </c>
      <c r="N60" s="40">
        <v>100.43089999999999</v>
      </c>
      <c r="O60" s="41">
        <f t="shared" si="64"/>
        <v>1.420846394984326E-3</v>
      </c>
      <c r="P60" s="108">
        <f t="shared" si="65"/>
        <v>0</v>
      </c>
      <c r="Q60" s="108">
        <f t="shared" si="66"/>
        <v>2.9476448509046783E-2</v>
      </c>
      <c r="R60" s="108">
        <f t="shared" si="67"/>
        <v>3.3054711246200609E-2</v>
      </c>
      <c r="S60" s="108">
        <f t="shared" si="68"/>
        <v>0</v>
      </c>
      <c r="T60" s="108">
        <f t="shared" si="69"/>
        <v>0.41912119748913568</v>
      </c>
      <c r="U60" s="108">
        <f t="shared" si="70"/>
        <v>0.36269305019305026</v>
      </c>
      <c r="V60" s="108">
        <f t="shared" si="71"/>
        <v>3.0592890212314656E-2</v>
      </c>
      <c r="W60" s="108">
        <f t="shared" si="72"/>
        <v>1.5264532779403898E-4</v>
      </c>
      <c r="X60" s="108">
        <f t="shared" si="73"/>
        <v>0</v>
      </c>
      <c r="Y60" s="42">
        <f t="shared" si="55"/>
        <v>0.87651178937252638</v>
      </c>
      <c r="Z60" s="109">
        <f t="shared" si="74"/>
        <v>2.9476448509046783E-2</v>
      </c>
      <c r="AA60" s="109">
        <f t="shared" si="75"/>
        <v>3.0745535540108695E-2</v>
      </c>
      <c r="AB60" s="110">
        <f t="shared" si="76"/>
        <v>0.36269305019305026</v>
      </c>
      <c r="AC60" s="111">
        <f t="shared" si="77"/>
        <v>48.249782760476087</v>
      </c>
      <c r="AD60" s="112">
        <f t="shared" si="78"/>
        <v>51.750217239523913</v>
      </c>
      <c r="AE60" s="112">
        <v>50</v>
      </c>
      <c r="AF60" s="113">
        <v>50</v>
      </c>
      <c r="AG60" s="114">
        <f t="shared" si="79"/>
        <v>86.417059604247115</v>
      </c>
      <c r="AH60" s="115">
        <f t="shared" si="80"/>
        <v>4.2503681344455551</v>
      </c>
      <c r="AI60" s="115">
        <f t="shared" si="81"/>
        <v>7.0756858729335379</v>
      </c>
      <c r="AJ60" s="116">
        <f t="shared" si="56"/>
        <v>97.7431136116262</v>
      </c>
      <c r="AK60" s="115">
        <f t="shared" si="57"/>
        <v>88.412427649499506</v>
      </c>
      <c r="AL60" s="115">
        <f t="shared" si="58"/>
        <v>4.3485090431373248</v>
      </c>
      <c r="AM60" s="116">
        <f t="shared" si="59"/>
        <v>7.2390633073631792</v>
      </c>
      <c r="AN60" s="115">
        <f t="shared" si="82"/>
        <v>0.37106762491133616</v>
      </c>
      <c r="AO60" s="115">
        <f t="shared" si="83"/>
        <v>3.1299279388492633E-2</v>
      </c>
      <c r="AP60" s="115">
        <f t="shared" si="84"/>
        <v>3.0157059070339106E-2</v>
      </c>
      <c r="AQ60" s="116">
        <f t="shared" si="60"/>
        <v>0.43252396337016791</v>
      </c>
      <c r="AR60" s="115">
        <f t="shared" si="61"/>
        <v>85.79122923502959</v>
      </c>
      <c r="AS60" s="115">
        <f t="shared" si="62"/>
        <v>7.2364266582163221</v>
      </c>
      <c r="AT60" s="115">
        <f t="shared" si="63"/>
        <v>6.972344106754087</v>
      </c>
      <c r="AU60" s="117">
        <f t="shared" si="85"/>
        <v>6.9723441067540887E-2</v>
      </c>
      <c r="AV60" s="118"/>
      <c r="AW60" s="118">
        <f t="shared" si="86"/>
        <v>7.3101442619199569E-2</v>
      </c>
      <c r="AX60" s="118">
        <f t="shared" si="87"/>
        <v>0.9268985573808004</v>
      </c>
      <c r="AY60" s="118">
        <f t="shared" si="88"/>
        <v>0.85791229235029587</v>
      </c>
      <c r="AZ60" s="118">
        <f t="shared" si="89"/>
        <v>7.2364266582163231E-2</v>
      </c>
      <c r="BA60" s="118">
        <f t="shared" si="53"/>
        <v>2</v>
      </c>
      <c r="BB60" s="119"/>
      <c r="BC60" s="120"/>
      <c r="BD60" s="121"/>
      <c r="BE60" s="122"/>
      <c r="BF60" s="123"/>
      <c r="BG60" s="124"/>
      <c r="BH60" s="125">
        <f t="shared" si="90"/>
        <v>0.20917032320262266</v>
      </c>
      <c r="BI60" s="126">
        <v>0</v>
      </c>
      <c r="BJ60" s="126">
        <f t="shared" si="91"/>
        <v>-0.14620288523839914</v>
      </c>
      <c r="BK60" s="126">
        <f t="shared" si="92"/>
        <v>-1.8537971147616008</v>
      </c>
      <c r="BL60" s="126">
        <f t="shared" si="93"/>
        <v>1.7158245847005917</v>
      </c>
      <c r="BM60" s="126">
        <f t="shared" si="94"/>
        <v>7.2364266582163231E-2</v>
      </c>
      <c r="BN60" s="127">
        <f t="shared" si="54"/>
        <v>-2.6408255146222193E-3</v>
      </c>
      <c r="BO60" s="128">
        <f t="shared" si="95"/>
        <v>0.96350649789804854</v>
      </c>
      <c r="BP60" s="129">
        <f t="shared" si="96"/>
        <v>0</v>
      </c>
      <c r="BQ60" s="107"/>
    </row>
    <row r="61" spans="1:69" x14ac:dyDescent="0.15">
      <c r="A61" s="37">
        <v>49</v>
      </c>
      <c r="B61" s="15" t="s">
        <v>128</v>
      </c>
      <c r="C61" s="15" t="s">
        <v>208</v>
      </c>
      <c r="D61" s="38">
        <v>0</v>
      </c>
      <c r="E61" s="39">
        <v>0</v>
      </c>
      <c r="F61" s="39">
        <v>5.63</v>
      </c>
      <c r="G61" s="39">
        <v>3.5</v>
      </c>
      <c r="H61" s="39">
        <v>0</v>
      </c>
      <c r="I61" s="39">
        <v>12.58</v>
      </c>
      <c r="J61" s="39">
        <v>74.7</v>
      </c>
      <c r="K61" s="39">
        <v>2.98</v>
      </c>
      <c r="L61" s="39">
        <v>1.0200000000000001E-2</v>
      </c>
      <c r="M61" s="39">
        <v>0</v>
      </c>
      <c r="N61" s="40">
        <v>99.400300000000001</v>
      </c>
      <c r="O61" s="41">
        <f t="shared" si="64"/>
        <v>0</v>
      </c>
      <c r="P61" s="108">
        <f t="shared" si="65"/>
        <v>0</v>
      </c>
      <c r="Q61" s="108">
        <f t="shared" si="66"/>
        <v>2.6940325504209963E-2</v>
      </c>
      <c r="R61" s="108">
        <f t="shared" si="67"/>
        <v>4.4326241134751775E-2</v>
      </c>
      <c r="S61" s="108">
        <f t="shared" si="68"/>
        <v>0</v>
      </c>
      <c r="T61" s="108">
        <f t="shared" si="69"/>
        <v>0.40495734749718332</v>
      </c>
      <c r="U61" s="108">
        <f t="shared" si="70"/>
        <v>0.36052123552123555</v>
      </c>
      <c r="V61" s="108">
        <f t="shared" si="71"/>
        <v>2.7626306918999297E-2</v>
      </c>
      <c r="W61" s="108">
        <f t="shared" si="72"/>
        <v>1.605136436597111E-4</v>
      </c>
      <c r="X61" s="108">
        <f t="shared" si="73"/>
        <v>0</v>
      </c>
      <c r="Y61" s="42">
        <f t="shared" si="55"/>
        <v>0.86453197022003958</v>
      </c>
      <c r="Z61" s="109">
        <f t="shared" si="74"/>
        <v>2.6940325504209963E-2</v>
      </c>
      <c r="AA61" s="109">
        <f t="shared" si="75"/>
        <v>2.7786820562659006E-2</v>
      </c>
      <c r="AB61" s="110">
        <f t="shared" si="76"/>
        <v>0.36052123552123555</v>
      </c>
      <c r="AC61" s="111">
        <f t="shared" si="77"/>
        <v>48.031581930095193</v>
      </c>
      <c r="AD61" s="112">
        <f t="shared" si="78"/>
        <v>51.968418069904807</v>
      </c>
      <c r="AE61" s="112">
        <v>50</v>
      </c>
      <c r="AF61" s="113">
        <v>50</v>
      </c>
      <c r="AG61" s="114">
        <f t="shared" si="79"/>
        <v>85.899592181467185</v>
      </c>
      <c r="AH61" s="115">
        <f t="shared" si="80"/>
        <v>3.8382112244387132</v>
      </c>
      <c r="AI61" s="115">
        <f t="shared" si="81"/>
        <v>6.466901211788282</v>
      </c>
      <c r="AJ61" s="116">
        <f t="shared" si="56"/>
        <v>96.204704617694176</v>
      </c>
      <c r="AK61" s="115">
        <f t="shared" si="57"/>
        <v>89.288348758848883</v>
      </c>
      <c r="AL61" s="115">
        <f t="shared" si="58"/>
        <v>3.9896294465965036</v>
      </c>
      <c r="AM61" s="116">
        <f t="shared" si="59"/>
        <v>6.7220217945546041</v>
      </c>
      <c r="AN61" s="115">
        <f t="shared" si="82"/>
        <v>0.37474387240613977</v>
      </c>
      <c r="AO61" s="115">
        <f t="shared" si="83"/>
        <v>2.8716170408487701E-2</v>
      </c>
      <c r="AP61" s="115">
        <f t="shared" si="84"/>
        <v>2.8003126885808284E-2</v>
      </c>
      <c r="AQ61" s="116">
        <f t="shared" si="60"/>
        <v>0.43146316970043574</v>
      </c>
      <c r="AR61" s="115">
        <f t="shared" si="61"/>
        <v>86.854197234569043</v>
      </c>
      <c r="AS61" s="115">
        <f t="shared" si="62"/>
        <v>6.6555322505105821</v>
      </c>
      <c r="AT61" s="115">
        <f t="shared" si="63"/>
        <v>6.4902705149203843</v>
      </c>
      <c r="AU61" s="117">
        <f t="shared" si="85"/>
        <v>6.4902705149203849E-2</v>
      </c>
      <c r="AV61" s="118"/>
      <c r="AW61" s="118">
        <f t="shared" si="86"/>
        <v>9.8659827014213497E-2</v>
      </c>
      <c r="AX61" s="118">
        <f t="shared" si="87"/>
        <v>0.9013401729857865</v>
      </c>
      <c r="AY61" s="118">
        <f t="shared" si="88"/>
        <v>0.86854197234569042</v>
      </c>
      <c r="AZ61" s="118">
        <f t="shared" si="89"/>
        <v>6.6555322505105818E-2</v>
      </c>
      <c r="BA61" s="118">
        <f t="shared" si="53"/>
        <v>2.0000000000000004</v>
      </c>
      <c r="BB61" s="119"/>
      <c r="BC61" s="120"/>
      <c r="BD61" s="121"/>
      <c r="BE61" s="122"/>
      <c r="BF61" s="123"/>
      <c r="BG61" s="124"/>
      <c r="BH61" s="125">
        <f t="shared" si="90"/>
        <v>0.19470811544761155</v>
      </c>
      <c r="BI61" s="126">
        <v>0</v>
      </c>
      <c r="BJ61" s="126">
        <f t="shared" si="91"/>
        <v>-0.19731965402842699</v>
      </c>
      <c r="BK61" s="126">
        <f t="shared" si="92"/>
        <v>-1.802680345971573</v>
      </c>
      <c r="BL61" s="126">
        <f t="shared" si="93"/>
        <v>1.7370839446913808</v>
      </c>
      <c r="BM61" s="126">
        <f t="shared" si="94"/>
        <v>6.6555322505105818E-2</v>
      </c>
      <c r="BN61" s="127">
        <f t="shared" si="54"/>
        <v>-1.6526173559017476E-3</v>
      </c>
      <c r="BO61" s="128">
        <f t="shared" si="95"/>
        <v>0.97516926830645012</v>
      </c>
      <c r="BP61" s="129">
        <f t="shared" si="96"/>
        <v>0</v>
      </c>
      <c r="BQ61" s="107"/>
    </row>
    <row r="62" spans="1:69" x14ac:dyDescent="0.15">
      <c r="A62" s="37">
        <v>51</v>
      </c>
      <c r="B62" s="15" t="s">
        <v>129</v>
      </c>
      <c r="C62" s="15" t="s">
        <v>208</v>
      </c>
      <c r="D62" s="38">
        <v>0</v>
      </c>
      <c r="E62" s="39">
        <v>3.1699999999999999E-2</v>
      </c>
      <c r="F62" s="39">
        <v>6.06</v>
      </c>
      <c r="G62" s="39">
        <v>3.85</v>
      </c>
      <c r="H62" s="39">
        <v>0</v>
      </c>
      <c r="I62" s="39">
        <v>12.13</v>
      </c>
      <c r="J62" s="39">
        <v>74.180000000000007</v>
      </c>
      <c r="K62" s="39">
        <v>3.58</v>
      </c>
      <c r="L62" s="39">
        <v>0.1203</v>
      </c>
      <c r="M62" s="39">
        <v>0</v>
      </c>
      <c r="N62" s="40">
        <v>99.952100000000002</v>
      </c>
      <c r="O62" s="41">
        <f t="shared" si="64"/>
        <v>0</v>
      </c>
      <c r="P62" s="108">
        <f t="shared" si="65"/>
        <v>2.6034822601839685E-4</v>
      </c>
      <c r="Q62" s="108">
        <f t="shared" si="66"/>
        <v>2.8997934734549268E-2</v>
      </c>
      <c r="R62" s="108">
        <f t="shared" si="67"/>
        <v>4.8758865248226958E-2</v>
      </c>
      <c r="S62" s="108">
        <f t="shared" si="68"/>
        <v>0</v>
      </c>
      <c r="T62" s="108">
        <f t="shared" si="69"/>
        <v>0.3904715918235957</v>
      </c>
      <c r="U62" s="108">
        <f t="shared" si="70"/>
        <v>0.35801158301158309</v>
      </c>
      <c r="V62" s="108">
        <f t="shared" si="71"/>
        <v>3.3188650593965599E-2</v>
      </c>
      <c r="W62" s="108">
        <f t="shared" si="72"/>
        <v>1.8931167972807102E-3</v>
      </c>
      <c r="X62" s="108">
        <f t="shared" si="73"/>
        <v>0</v>
      </c>
      <c r="Y62" s="42">
        <f t="shared" si="55"/>
        <v>0.86158209043521961</v>
      </c>
      <c r="Z62" s="109">
        <f t="shared" si="74"/>
        <v>2.8997934734549268E-2</v>
      </c>
      <c r="AA62" s="109">
        <f t="shared" si="75"/>
        <v>3.5081767391246306E-2</v>
      </c>
      <c r="AB62" s="110">
        <f t="shared" si="76"/>
        <v>0.35801158301158309</v>
      </c>
      <c r="AC62" s="111">
        <f t="shared" si="77"/>
        <v>48.990257553306783</v>
      </c>
      <c r="AD62" s="112">
        <f t="shared" si="78"/>
        <v>51.009742446693231</v>
      </c>
      <c r="AE62" s="112">
        <v>50</v>
      </c>
      <c r="AF62" s="113">
        <v>50</v>
      </c>
      <c r="AG62" s="114">
        <f t="shared" si="79"/>
        <v>85.301629826254825</v>
      </c>
      <c r="AH62" s="115">
        <f t="shared" si="80"/>
        <v>4.6110054307015416</v>
      </c>
      <c r="AI62" s="115">
        <f t="shared" si="81"/>
        <v>6.9608208425287721</v>
      </c>
      <c r="AJ62" s="116">
        <f t="shared" si="56"/>
        <v>96.873456099485139</v>
      </c>
      <c r="AK62" s="115">
        <f t="shared" si="57"/>
        <v>88.054698635561721</v>
      </c>
      <c r="AL62" s="115">
        <f t="shared" si="58"/>
        <v>4.7598233988536807</v>
      </c>
      <c r="AM62" s="116">
        <f t="shared" si="59"/>
        <v>7.1854779655845959</v>
      </c>
      <c r="AN62" s="115">
        <f t="shared" si="82"/>
        <v>0.36956623354484175</v>
      </c>
      <c r="AO62" s="115">
        <f t="shared" si="83"/>
        <v>3.4259798225720568E-2</v>
      </c>
      <c r="AP62" s="115">
        <f t="shared" si="84"/>
        <v>2.9933829040608966E-2</v>
      </c>
      <c r="AQ62" s="116">
        <f t="shared" si="60"/>
        <v>0.43375986081117129</v>
      </c>
      <c r="AR62" s="115">
        <f t="shared" si="61"/>
        <v>85.200652926648971</v>
      </c>
      <c r="AS62" s="115">
        <f t="shared" si="62"/>
        <v>7.8983329996582814</v>
      </c>
      <c r="AT62" s="115">
        <f t="shared" si="63"/>
        <v>6.901014073692739</v>
      </c>
      <c r="AU62" s="117">
        <f t="shared" si="85"/>
        <v>6.9010140736927392E-2</v>
      </c>
      <c r="AV62" s="118"/>
      <c r="AW62" s="118">
        <f t="shared" si="86"/>
        <v>0.11100975459052453</v>
      </c>
      <c r="AX62" s="118">
        <f t="shared" si="87"/>
        <v>0.88899024540947547</v>
      </c>
      <c r="AY62" s="118">
        <f t="shared" si="88"/>
        <v>0.8520065292664899</v>
      </c>
      <c r="AZ62" s="118">
        <f t="shared" si="89"/>
        <v>7.898332999658278E-2</v>
      </c>
      <c r="BA62" s="118">
        <f t="shared" si="53"/>
        <v>2</v>
      </c>
      <c r="BB62" s="119"/>
      <c r="BC62" s="120"/>
      <c r="BD62" s="121"/>
      <c r="BE62" s="122"/>
      <c r="BF62" s="123"/>
      <c r="BG62" s="124"/>
      <c r="BH62" s="125">
        <f t="shared" si="90"/>
        <v>0.20703042221078216</v>
      </c>
      <c r="BI62" s="126">
        <v>0</v>
      </c>
      <c r="BJ62" s="126">
        <f t="shared" si="91"/>
        <v>-0.22201950918104907</v>
      </c>
      <c r="BK62" s="126">
        <f t="shared" si="92"/>
        <v>-1.7779804908189509</v>
      </c>
      <c r="BL62" s="126">
        <f t="shared" si="93"/>
        <v>1.7040130585329798</v>
      </c>
      <c r="BM62" s="126">
        <f t="shared" si="94"/>
        <v>7.898332999658278E-2</v>
      </c>
      <c r="BN62" s="127">
        <f t="shared" si="54"/>
        <v>-9.9731892596552907E-3</v>
      </c>
      <c r="BO62" s="128">
        <f t="shared" si="95"/>
        <v>0.87373045350092382</v>
      </c>
      <c r="BP62" s="129">
        <f t="shared" si="96"/>
        <v>8.978164424523925E-3</v>
      </c>
      <c r="BQ62" s="107"/>
    </row>
    <row r="63" spans="1:69" x14ac:dyDescent="0.15">
      <c r="A63" s="37">
        <v>52</v>
      </c>
      <c r="B63" s="15" t="s">
        <v>130</v>
      </c>
      <c r="C63" s="15" t="s">
        <v>208</v>
      </c>
      <c r="D63" s="38">
        <v>0</v>
      </c>
      <c r="E63" s="39">
        <v>0.02</v>
      </c>
      <c r="F63" s="39">
        <v>3.98</v>
      </c>
      <c r="G63" s="39">
        <v>2.65</v>
      </c>
      <c r="H63" s="39">
        <v>1.8E-3</v>
      </c>
      <c r="I63" s="39">
        <v>12.67</v>
      </c>
      <c r="J63" s="39">
        <v>78.62</v>
      </c>
      <c r="K63" s="39">
        <v>2.2000000000000002</v>
      </c>
      <c r="L63" s="39">
        <v>0</v>
      </c>
      <c r="M63" s="39">
        <v>0</v>
      </c>
      <c r="N63" s="40">
        <v>100.1417</v>
      </c>
      <c r="O63" s="41">
        <f t="shared" si="64"/>
        <v>0</v>
      </c>
      <c r="P63" s="108">
        <f t="shared" si="65"/>
        <v>1.6425755584756899E-4</v>
      </c>
      <c r="Q63" s="108">
        <f t="shared" si="66"/>
        <v>1.9044848225001004E-2</v>
      </c>
      <c r="R63" s="108">
        <f t="shared" si="67"/>
        <v>3.3561296859169198E-2</v>
      </c>
      <c r="S63" s="108">
        <f t="shared" si="68"/>
        <v>2.4025115856115986E-5</v>
      </c>
      <c r="T63" s="108">
        <f t="shared" si="69"/>
        <v>0.40785449863190082</v>
      </c>
      <c r="U63" s="108">
        <f t="shared" si="70"/>
        <v>0.3794401544401545</v>
      </c>
      <c r="V63" s="108">
        <f t="shared" si="71"/>
        <v>2.0395260141543105E-2</v>
      </c>
      <c r="W63" s="108">
        <f t="shared" si="72"/>
        <v>0</v>
      </c>
      <c r="X63" s="108">
        <f t="shared" si="73"/>
        <v>0</v>
      </c>
      <c r="Y63" s="42">
        <f t="shared" si="55"/>
        <v>0.86048434096947235</v>
      </c>
      <c r="Z63" s="109">
        <f t="shared" si="74"/>
        <v>1.9044848225001004E-2</v>
      </c>
      <c r="AA63" s="109">
        <f t="shared" si="75"/>
        <v>2.0395260141543105E-2</v>
      </c>
      <c r="AB63" s="110">
        <f t="shared" si="76"/>
        <v>0.3794401544401545</v>
      </c>
      <c r="AC63" s="111">
        <f t="shared" si="77"/>
        <v>48.679591581499722</v>
      </c>
      <c r="AD63" s="112">
        <f t="shared" si="78"/>
        <v>51.320408418500271</v>
      </c>
      <c r="AE63" s="112">
        <v>50</v>
      </c>
      <c r="AF63" s="113">
        <v>50</v>
      </c>
      <c r="AG63" s="114">
        <f t="shared" si="79"/>
        <v>90.407308397683408</v>
      </c>
      <c r="AH63" s="115">
        <f t="shared" si="80"/>
        <v>2.8335787562970367</v>
      </c>
      <c r="AI63" s="115">
        <f t="shared" si="81"/>
        <v>4.5716282101096564</v>
      </c>
      <c r="AJ63" s="116">
        <f t="shared" si="56"/>
        <v>97.812515364090103</v>
      </c>
      <c r="AK63" s="115">
        <f t="shared" si="57"/>
        <v>92.429182565398619</v>
      </c>
      <c r="AL63" s="115">
        <f t="shared" si="58"/>
        <v>2.8969490721606861</v>
      </c>
      <c r="AM63" s="116">
        <f t="shared" si="59"/>
        <v>4.6738683624407003</v>
      </c>
      <c r="AN63" s="115">
        <f t="shared" si="82"/>
        <v>0.38792597555410413</v>
      </c>
      <c r="AO63" s="115">
        <f t="shared" si="83"/>
        <v>2.0851380894996201E-2</v>
      </c>
      <c r="AP63" s="115">
        <f t="shared" si="84"/>
        <v>1.9470768289834756E-2</v>
      </c>
      <c r="AQ63" s="116">
        <f t="shared" si="60"/>
        <v>0.42824812473893509</v>
      </c>
      <c r="AR63" s="115">
        <f t="shared" si="61"/>
        <v>90.584395621250692</v>
      </c>
      <c r="AS63" s="115">
        <f t="shared" si="62"/>
        <v>4.8689952600977389</v>
      </c>
      <c r="AT63" s="115">
        <f t="shared" si="63"/>
        <v>4.546609118651566</v>
      </c>
      <c r="AU63" s="117">
        <f t="shared" si="85"/>
        <v>4.5466091186515664E-2</v>
      </c>
      <c r="AV63" s="118"/>
      <c r="AW63" s="118">
        <f t="shared" si="86"/>
        <v>7.6031028345582063E-2</v>
      </c>
      <c r="AX63" s="118">
        <f t="shared" si="87"/>
        <v>0.92396897165441794</v>
      </c>
      <c r="AY63" s="118">
        <f t="shared" si="88"/>
        <v>0.90584395621250702</v>
      </c>
      <c r="AZ63" s="118">
        <f t="shared" si="89"/>
        <v>4.8689952600977388E-2</v>
      </c>
      <c r="BA63" s="118">
        <f t="shared" si="53"/>
        <v>2</v>
      </c>
      <c r="BB63" s="119"/>
      <c r="BC63" s="120"/>
      <c r="BD63" s="121"/>
      <c r="BE63" s="122"/>
      <c r="BF63" s="123"/>
      <c r="BG63" s="124"/>
      <c r="BH63" s="125">
        <f t="shared" si="90"/>
        <v>0.13639827355954698</v>
      </c>
      <c r="BI63" s="126">
        <v>0</v>
      </c>
      <c r="BJ63" s="126">
        <f t="shared" si="91"/>
        <v>-0.15206205669116413</v>
      </c>
      <c r="BK63" s="126">
        <f t="shared" si="92"/>
        <v>-1.8479379433088359</v>
      </c>
      <c r="BL63" s="126">
        <f t="shared" si="93"/>
        <v>1.811687912425014</v>
      </c>
      <c r="BM63" s="126">
        <f t="shared" si="94"/>
        <v>4.8689952600977388E-2</v>
      </c>
      <c r="BN63" s="127">
        <f t="shared" si="54"/>
        <v>-3.2238614144615707E-3</v>
      </c>
      <c r="BO63" s="128">
        <f t="shared" si="95"/>
        <v>0.93378795332002418</v>
      </c>
      <c r="BP63" s="129">
        <f t="shared" si="96"/>
        <v>8.6247763125747012E-3</v>
      </c>
      <c r="BQ63" s="107"/>
    </row>
    <row r="64" spans="1:69" x14ac:dyDescent="0.15">
      <c r="A64" s="37">
        <v>53</v>
      </c>
      <c r="B64" s="15" t="s">
        <v>131</v>
      </c>
      <c r="C64" s="15" t="s">
        <v>208</v>
      </c>
      <c r="D64" s="38">
        <v>0</v>
      </c>
      <c r="E64" s="39">
        <v>0</v>
      </c>
      <c r="F64" s="39">
        <v>6.56</v>
      </c>
      <c r="G64" s="39">
        <v>3.39</v>
      </c>
      <c r="H64" s="39">
        <v>0</v>
      </c>
      <c r="I64" s="39">
        <v>12.36</v>
      </c>
      <c r="J64" s="39">
        <v>73.17</v>
      </c>
      <c r="K64" s="39">
        <v>3.52</v>
      </c>
      <c r="L64" s="39">
        <v>1.5299999999999999E-2</v>
      </c>
      <c r="M64" s="39">
        <v>0</v>
      </c>
      <c r="N64" s="40">
        <v>99.015299999999996</v>
      </c>
      <c r="O64" s="41">
        <f t="shared" si="64"/>
        <v>0</v>
      </c>
      <c r="P64" s="108">
        <f t="shared" si="65"/>
        <v>0</v>
      </c>
      <c r="Q64" s="108">
        <f t="shared" si="66"/>
        <v>3.1390503607036831E-2</v>
      </c>
      <c r="R64" s="108">
        <f t="shared" si="67"/>
        <v>4.2933130699088148E-2</v>
      </c>
      <c r="S64" s="108">
        <f t="shared" si="68"/>
        <v>0</v>
      </c>
      <c r="T64" s="108">
        <f t="shared" si="69"/>
        <v>0.39787542250120711</v>
      </c>
      <c r="U64" s="108">
        <f t="shared" si="70"/>
        <v>0.35313706563706565</v>
      </c>
      <c r="V64" s="108">
        <f t="shared" si="71"/>
        <v>3.2632416226468966E-2</v>
      </c>
      <c r="W64" s="108">
        <f t="shared" si="72"/>
        <v>2.4077046548956661E-4</v>
      </c>
      <c r="X64" s="108">
        <f t="shared" si="73"/>
        <v>0</v>
      </c>
      <c r="Y64" s="42">
        <f t="shared" si="55"/>
        <v>0.85820930913635629</v>
      </c>
      <c r="Z64" s="109">
        <f t="shared" si="74"/>
        <v>3.1390503607036831E-2</v>
      </c>
      <c r="AA64" s="109">
        <f t="shared" si="75"/>
        <v>3.2873186691958531E-2</v>
      </c>
      <c r="AB64" s="110">
        <f t="shared" si="76"/>
        <v>0.35313706563706565</v>
      </c>
      <c r="AC64" s="111">
        <f t="shared" si="77"/>
        <v>48.636241939172727</v>
      </c>
      <c r="AD64" s="112">
        <f t="shared" si="78"/>
        <v>51.36375806082728</v>
      </c>
      <c r="AE64" s="112">
        <v>50</v>
      </c>
      <c r="AF64" s="113">
        <v>50</v>
      </c>
      <c r="AG64" s="114">
        <f t="shared" si="79"/>
        <v>84.140202944015456</v>
      </c>
      <c r="AH64" s="115">
        <f t="shared" si="80"/>
        <v>4.5337260100752586</v>
      </c>
      <c r="AI64" s="115">
        <f t="shared" si="81"/>
        <v>7.5351459945525985</v>
      </c>
      <c r="AJ64" s="116">
        <f t="shared" si="56"/>
        <v>96.20907494864332</v>
      </c>
      <c r="AK64" s="115">
        <f t="shared" si="57"/>
        <v>87.455578373380817</v>
      </c>
      <c r="AL64" s="115">
        <f t="shared" si="58"/>
        <v>4.7123683628549333</v>
      </c>
      <c r="AM64" s="116">
        <f t="shared" si="59"/>
        <v>7.8320532637642355</v>
      </c>
      <c r="AN64" s="115">
        <f t="shared" si="82"/>
        <v>0.36705172129091901</v>
      </c>
      <c r="AO64" s="115">
        <f t="shared" si="83"/>
        <v>3.391823094015637E-2</v>
      </c>
      <c r="AP64" s="115">
        <f t="shared" si="84"/>
        <v>3.2627383252352413E-2</v>
      </c>
      <c r="AQ64" s="116">
        <f t="shared" si="60"/>
        <v>0.43359733548342783</v>
      </c>
      <c r="AR64" s="115">
        <f t="shared" si="61"/>
        <v>84.652669943574367</v>
      </c>
      <c r="AS64" s="115">
        <f t="shared" si="62"/>
        <v>7.8225183054550236</v>
      </c>
      <c r="AT64" s="115">
        <f t="shared" si="63"/>
        <v>7.5248117509706045</v>
      </c>
      <c r="AU64" s="117">
        <f t="shared" si="85"/>
        <v>7.5248117509706058E-2</v>
      </c>
      <c r="AV64" s="118"/>
      <c r="AW64" s="118">
        <f t="shared" si="86"/>
        <v>9.7396319530079822E-2</v>
      </c>
      <c r="AX64" s="118">
        <f t="shared" si="87"/>
        <v>0.90260368046992012</v>
      </c>
      <c r="AY64" s="118">
        <f t="shared" si="88"/>
        <v>0.84652669943574377</v>
      </c>
      <c r="AZ64" s="118">
        <f t="shared" si="89"/>
        <v>7.8225183054550229E-2</v>
      </c>
      <c r="BA64" s="118">
        <f t="shared" si="53"/>
        <v>2</v>
      </c>
      <c r="BB64" s="119"/>
      <c r="BC64" s="120"/>
      <c r="BD64" s="121"/>
      <c r="BE64" s="122"/>
      <c r="BF64" s="123"/>
      <c r="BG64" s="124"/>
      <c r="BH64" s="125">
        <f t="shared" si="90"/>
        <v>0.22574435252911818</v>
      </c>
      <c r="BI64" s="126">
        <v>0</v>
      </c>
      <c r="BJ64" s="126">
        <f t="shared" si="91"/>
        <v>-0.19479263906015964</v>
      </c>
      <c r="BK64" s="126">
        <f t="shared" si="92"/>
        <v>-1.8052073609398402</v>
      </c>
      <c r="BL64" s="126">
        <f t="shared" si="93"/>
        <v>1.6930533988714875</v>
      </c>
      <c r="BM64" s="126">
        <f t="shared" si="94"/>
        <v>7.8225183054550229E-2</v>
      </c>
      <c r="BN64" s="127">
        <f t="shared" si="54"/>
        <v>-2.9770655448440042E-3</v>
      </c>
      <c r="BO64" s="128">
        <f t="shared" si="95"/>
        <v>0.96194236397288935</v>
      </c>
      <c r="BP64" s="129">
        <f t="shared" si="96"/>
        <v>0</v>
      </c>
      <c r="BQ64" s="107"/>
    </row>
    <row r="65" spans="1:69" x14ac:dyDescent="0.15">
      <c r="A65" s="37">
        <v>59</v>
      </c>
      <c r="B65" s="15" t="s">
        <v>137</v>
      </c>
      <c r="C65" s="15" t="s">
        <v>208</v>
      </c>
      <c r="D65" s="38">
        <v>0</v>
      </c>
      <c r="E65" s="39">
        <v>0</v>
      </c>
      <c r="F65" s="39">
        <v>6.72</v>
      </c>
      <c r="G65" s="39">
        <v>2.88</v>
      </c>
      <c r="H65" s="39">
        <v>1.9699999999999999E-2</v>
      </c>
      <c r="I65" s="39">
        <v>12.47</v>
      </c>
      <c r="J65" s="39">
        <v>72.900000000000006</v>
      </c>
      <c r="K65" s="39">
        <v>3.46</v>
      </c>
      <c r="L65" s="39">
        <v>0</v>
      </c>
      <c r="M65" s="39">
        <v>0</v>
      </c>
      <c r="N65" s="40">
        <v>98.449799999999996</v>
      </c>
      <c r="O65" s="41">
        <f t="shared" si="64"/>
        <v>0</v>
      </c>
      <c r="P65" s="108">
        <f t="shared" si="65"/>
        <v>0</v>
      </c>
      <c r="Q65" s="108">
        <f t="shared" si="66"/>
        <v>3.2156125646232853E-2</v>
      </c>
      <c r="R65" s="108">
        <f t="shared" si="67"/>
        <v>3.64741641337386E-2</v>
      </c>
      <c r="S65" s="108">
        <f t="shared" si="68"/>
        <v>2.6294154575860269E-4</v>
      </c>
      <c r="T65" s="108">
        <f t="shared" si="69"/>
        <v>0.40141638499919524</v>
      </c>
      <c r="U65" s="108">
        <f t="shared" si="70"/>
        <v>0.35183397683397688</v>
      </c>
      <c r="V65" s="108">
        <f t="shared" si="71"/>
        <v>3.207618185897234E-2</v>
      </c>
      <c r="W65" s="108">
        <f t="shared" si="72"/>
        <v>0</v>
      </c>
      <c r="X65" s="108">
        <f t="shared" si="73"/>
        <v>0</v>
      </c>
      <c r="Y65" s="42">
        <f t="shared" si="55"/>
        <v>0.85421977501787449</v>
      </c>
      <c r="Z65" s="109">
        <f t="shared" si="74"/>
        <v>3.2156125646232853E-2</v>
      </c>
      <c r="AA65" s="109">
        <f t="shared" si="75"/>
        <v>3.207618185897234E-2</v>
      </c>
      <c r="AB65" s="110">
        <f t="shared" si="76"/>
        <v>0.35183397683397688</v>
      </c>
      <c r="AC65" s="111">
        <f t="shared" si="77"/>
        <v>48.707170743088433</v>
      </c>
      <c r="AD65" s="112">
        <f t="shared" si="78"/>
        <v>51.292829256911567</v>
      </c>
      <c r="AE65" s="112">
        <v>50</v>
      </c>
      <c r="AF65" s="113">
        <v>50</v>
      </c>
      <c r="AG65" s="114">
        <f t="shared" si="79"/>
        <v>83.829722490347507</v>
      </c>
      <c r="AH65" s="115">
        <f t="shared" si="80"/>
        <v>4.4564465894489755</v>
      </c>
      <c r="AI65" s="115">
        <f t="shared" si="81"/>
        <v>7.7189300432002232</v>
      </c>
      <c r="AJ65" s="116">
        <f t="shared" si="56"/>
        <v>96.005099122996711</v>
      </c>
      <c r="AK65" s="115">
        <f t="shared" si="57"/>
        <v>87.317989623602443</v>
      </c>
      <c r="AL65" s="115">
        <f t="shared" si="58"/>
        <v>4.6418853062581702</v>
      </c>
      <c r="AM65" s="116">
        <f t="shared" si="59"/>
        <v>8.040125070139382</v>
      </c>
      <c r="AN65" s="115">
        <f t="shared" si="82"/>
        <v>0.36647426027155666</v>
      </c>
      <c r="AO65" s="115">
        <f t="shared" si="83"/>
        <v>3.3410914786805246E-2</v>
      </c>
      <c r="AP65" s="115">
        <f t="shared" si="84"/>
        <v>3.3494185142224686E-2</v>
      </c>
      <c r="AQ65" s="116">
        <f t="shared" si="60"/>
        <v>0.43337936020058659</v>
      </c>
      <c r="AR65" s="115">
        <f t="shared" si="61"/>
        <v>84.562001314953406</v>
      </c>
      <c r="AS65" s="115">
        <f t="shared" si="62"/>
        <v>7.7093922450162919</v>
      </c>
      <c r="AT65" s="115">
        <f t="shared" si="63"/>
        <v>7.7286064400303092</v>
      </c>
      <c r="AU65" s="117">
        <f t="shared" si="85"/>
        <v>7.7286064400303126E-2</v>
      </c>
      <c r="AV65" s="118"/>
      <c r="AW65" s="118">
        <f t="shared" si="86"/>
        <v>8.3295161784060004E-2</v>
      </c>
      <c r="AX65" s="118">
        <f t="shared" si="87"/>
        <v>0.91670483821593995</v>
      </c>
      <c r="AY65" s="118">
        <f t="shared" si="88"/>
        <v>0.84562001314953406</v>
      </c>
      <c r="AZ65" s="118">
        <f t="shared" si="89"/>
        <v>7.709392245016293E-2</v>
      </c>
      <c r="BA65" s="118">
        <f t="shared" si="53"/>
        <v>2</v>
      </c>
      <c r="BB65" s="119"/>
      <c r="BC65" s="120"/>
      <c r="BD65" s="121"/>
      <c r="BE65" s="122"/>
      <c r="BF65" s="123"/>
      <c r="BG65" s="124"/>
      <c r="BH65" s="125">
        <f t="shared" si="90"/>
        <v>0.23185819320090939</v>
      </c>
      <c r="BI65" s="126">
        <v>0</v>
      </c>
      <c r="BJ65" s="126">
        <f t="shared" si="91"/>
        <v>-0.16659032356812001</v>
      </c>
      <c r="BK65" s="126">
        <f t="shared" si="92"/>
        <v>-1.8334096764318799</v>
      </c>
      <c r="BL65" s="126">
        <f t="shared" si="93"/>
        <v>1.6912400262990681</v>
      </c>
      <c r="BM65" s="126">
        <f t="shared" si="94"/>
        <v>7.709392245016293E-2</v>
      </c>
      <c r="BN65" s="127">
        <f t="shared" si="54"/>
        <v>1.9214195014058411E-4</v>
      </c>
      <c r="BO65" s="128">
        <f t="shared" si="95"/>
        <v>1.0024923099517267</v>
      </c>
      <c r="BP65" s="129">
        <f t="shared" si="96"/>
        <v>0</v>
      </c>
      <c r="BQ65" s="107"/>
    </row>
    <row r="66" spans="1:69" x14ac:dyDescent="0.15">
      <c r="A66" s="37">
        <v>60</v>
      </c>
      <c r="B66" s="15" t="s">
        <v>138</v>
      </c>
      <c r="C66" s="15" t="s">
        <v>208</v>
      </c>
      <c r="D66" s="38">
        <v>0</v>
      </c>
      <c r="E66" s="39">
        <v>2.4500000000000001E-2</v>
      </c>
      <c r="F66" s="39">
        <v>6.5</v>
      </c>
      <c r="G66" s="39">
        <v>2.81</v>
      </c>
      <c r="H66" s="39">
        <v>7.3000000000000001E-3</v>
      </c>
      <c r="I66" s="39">
        <v>12.53</v>
      </c>
      <c r="J66" s="39">
        <v>74.09</v>
      </c>
      <c r="K66" s="39">
        <v>3.53</v>
      </c>
      <c r="L66" s="39">
        <v>0</v>
      </c>
      <c r="M66" s="39">
        <v>0</v>
      </c>
      <c r="N66" s="40">
        <v>99.491799999999998</v>
      </c>
      <c r="O66" s="41">
        <f t="shared" si="64"/>
        <v>0</v>
      </c>
      <c r="P66" s="108">
        <f t="shared" si="65"/>
        <v>2.01215505913272E-4</v>
      </c>
      <c r="Q66" s="108">
        <f t="shared" si="66"/>
        <v>3.1103395342338323E-2</v>
      </c>
      <c r="R66" s="108">
        <f t="shared" si="67"/>
        <v>3.558763931104357E-2</v>
      </c>
      <c r="S66" s="108">
        <f t="shared" si="68"/>
        <v>9.7435192083137053E-5</v>
      </c>
      <c r="T66" s="108">
        <f t="shared" si="69"/>
        <v>0.40334781908900691</v>
      </c>
      <c r="U66" s="108">
        <f t="shared" si="70"/>
        <v>0.35757722007722009</v>
      </c>
      <c r="V66" s="108">
        <f t="shared" si="71"/>
        <v>3.2725121954385074E-2</v>
      </c>
      <c r="W66" s="108">
        <f t="shared" si="72"/>
        <v>0</v>
      </c>
      <c r="X66" s="108">
        <f t="shared" si="73"/>
        <v>0</v>
      </c>
      <c r="Y66" s="42">
        <f t="shared" si="55"/>
        <v>0.86063984647199032</v>
      </c>
      <c r="Z66" s="109">
        <f t="shared" si="74"/>
        <v>3.1103395342338323E-2</v>
      </c>
      <c r="AA66" s="109">
        <f t="shared" si="75"/>
        <v>3.2725121954385074E-2</v>
      </c>
      <c r="AB66" s="110">
        <f t="shared" si="76"/>
        <v>0.35757722007722009</v>
      </c>
      <c r="AC66" s="111">
        <f t="shared" si="77"/>
        <v>48.964237375413944</v>
      </c>
      <c r="AD66" s="112">
        <f t="shared" si="78"/>
        <v>51.035762624586056</v>
      </c>
      <c r="AE66" s="112">
        <v>50</v>
      </c>
      <c r="AF66" s="113">
        <v>50</v>
      </c>
      <c r="AG66" s="114">
        <f t="shared" si="79"/>
        <v>85.198136341698842</v>
      </c>
      <c r="AH66" s="115">
        <f t="shared" si="80"/>
        <v>4.5466059135129724</v>
      </c>
      <c r="AI66" s="115">
        <f t="shared" si="81"/>
        <v>7.4662269763097404</v>
      </c>
      <c r="AJ66" s="116">
        <f t="shared" si="56"/>
        <v>97.21096923152156</v>
      </c>
      <c r="AK66" s="115">
        <f t="shared" si="57"/>
        <v>87.642512995408509</v>
      </c>
      <c r="AL66" s="115">
        <f t="shared" si="58"/>
        <v>4.6770502850193711</v>
      </c>
      <c r="AM66" s="116">
        <f t="shared" si="59"/>
        <v>7.680436719572123</v>
      </c>
      <c r="AN66" s="115">
        <f t="shared" si="82"/>
        <v>0.36783628730786527</v>
      </c>
      <c r="AO66" s="115">
        <f t="shared" si="83"/>
        <v>3.3664021882598046E-2</v>
      </c>
      <c r="AP66" s="115">
        <f t="shared" si="84"/>
        <v>3.199576713226799E-2</v>
      </c>
      <c r="AQ66" s="116">
        <f t="shared" si="60"/>
        <v>0.43349607632273129</v>
      </c>
      <c r="AR66" s="115">
        <f t="shared" si="61"/>
        <v>84.853429453884303</v>
      </c>
      <c r="AS66" s="115">
        <f t="shared" si="62"/>
        <v>7.7657039408900417</v>
      </c>
      <c r="AT66" s="115">
        <f t="shared" si="63"/>
        <v>7.3808666052256546</v>
      </c>
      <c r="AU66" s="117">
        <f t="shared" si="85"/>
        <v>7.3808666052256555E-2</v>
      </c>
      <c r="AV66" s="118"/>
      <c r="AW66" s="118">
        <f t="shared" si="86"/>
        <v>8.1077157541026484E-2</v>
      </c>
      <c r="AX66" s="118">
        <f t="shared" si="87"/>
        <v>0.91892284245897349</v>
      </c>
      <c r="AY66" s="118">
        <f t="shared" si="88"/>
        <v>0.84853429453884299</v>
      </c>
      <c r="AZ66" s="118">
        <f t="shared" si="89"/>
        <v>7.7657039408900425E-2</v>
      </c>
      <c r="BA66" s="118">
        <f t="shared" si="53"/>
        <v>2</v>
      </c>
      <c r="BB66" s="119"/>
      <c r="BC66" s="120"/>
      <c r="BD66" s="121"/>
      <c r="BE66" s="122"/>
      <c r="BF66" s="123"/>
      <c r="BG66" s="124"/>
      <c r="BH66" s="125">
        <f t="shared" si="90"/>
        <v>0.22142599815676967</v>
      </c>
      <c r="BI66" s="126">
        <v>0</v>
      </c>
      <c r="BJ66" s="126">
        <f t="shared" si="91"/>
        <v>-0.16215431508205297</v>
      </c>
      <c r="BK66" s="126">
        <f t="shared" si="92"/>
        <v>-1.837845684917947</v>
      </c>
      <c r="BL66" s="126">
        <f t="shared" si="93"/>
        <v>1.697068589077686</v>
      </c>
      <c r="BM66" s="126">
        <f t="shared" si="94"/>
        <v>7.7657039408900425E-2</v>
      </c>
      <c r="BN66" s="127">
        <f t="shared" si="54"/>
        <v>-3.8483733566438416E-3</v>
      </c>
      <c r="BO66" s="128">
        <f t="shared" si="95"/>
        <v>0.95044398568453792</v>
      </c>
      <c r="BP66" s="129">
        <f t="shared" si="96"/>
        <v>6.4692456787627615E-3</v>
      </c>
      <c r="BQ66" s="107"/>
    </row>
    <row r="67" spans="1:69" x14ac:dyDescent="0.15">
      <c r="A67" s="37">
        <v>61</v>
      </c>
      <c r="B67" s="15" t="s">
        <v>139</v>
      </c>
      <c r="C67" s="15" t="s">
        <v>208</v>
      </c>
      <c r="D67" s="38">
        <v>0</v>
      </c>
      <c r="E67" s="39">
        <v>0</v>
      </c>
      <c r="F67" s="39">
        <v>6.21</v>
      </c>
      <c r="G67" s="39">
        <v>2.58</v>
      </c>
      <c r="H67" s="39">
        <v>0</v>
      </c>
      <c r="I67" s="39">
        <v>12.68</v>
      </c>
      <c r="J67" s="39">
        <v>73.42</v>
      </c>
      <c r="K67" s="39">
        <v>3.45</v>
      </c>
      <c r="L67" s="39">
        <v>0</v>
      </c>
      <c r="M67" s="39">
        <v>0</v>
      </c>
      <c r="N67" s="40">
        <v>98.34</v>
      </c>
      <c r="O67" s="41">
        <f t="shared" si="64"/>
        <v>0</v>
      </c>
      <c r="P67" s="108">
        <f t="shared" si="65"/>
        <v>0</v>
      </c>
      <c r="Q67" s="108">
        <f t="shared" si="66"/>
        <v>2.9715705396295537E-2</v>
      </c>
      <c r="R67" s="108">
        <f t="shared" si="67"/>
        <v>3.2674772036474169E-2</v>
      </c>
      <c r="S67" s="108">
        <f t="shared" si="68"/>
        <v>0</v>
      </c>
      <c r="T67" s="108">
        <f t="shared" si="69"/>
        <v>0.40817640431353613</v>
      </c>
      <c r="U67" s="108">
        <f t="shared" si="70"/>
        <v>0.3543436293436294</v>
      </c>
      <c r="V67" s="108">
        <f t="shared" si="71"/>
        <v>3.1983476131056232E-2</v>
      </c>
      <c r="W67" s="108">
        <f t="shared" si="72"/>
        <v>0</v>
      </c>
      <c r="X67" s="108">
        <f t="shared" si="73"/>
        <v>0</v>
      </c>
      <c r="Y67" s="42">
        <f t="shared" si="55"/>
        <v>0.85689398722099153</v>
      </c>
      <c r="Z67" s="109">
        <f t="shared" si="74"/>
        <v>2.9715705396295537E-2</v>
      </c>
      <c r="AA67" s="109">
        <f t="shared" si="75"/>
        <v>3.1983476131056232E-2</v>
      </c>
      <c r="AB67" s="110">
        <f t="shared" si="76"/>
        <v>0.3543436293436294</v>
      </c>
      <c r="AC67" s="111">
        <f t="shared" si="77"/>
        <v>48.552425046213379</v>
      </c>
      <c r="AD67" s="112">
        <f t="shared" si="78"/>
        <v>51.447574953786614</v>
      </c>
      <c r="AE67" s="112">
        <v>50</v>
      </c>
      <c r="AF67" s="113">
        <v>50</v>
      </c>
      <c r="AG67" s="114">
        <f t="shared" si="79"/>
        <v>84.427684845559853</v>
      </c>
      <c r="AH67" s="115">
        <f t="shared" si="80"/>
        <v>4.4435666860112617</v>
      </c>
      <c r="AI67" s="115">
        <f t="shared" si="81"/>
        <v>7.1331183881359204</v>
      </c>
      <c r="AJ67" s="116">
        <f t="shared" si="56"/>
        <v>96.004369919707031</v>
      </c>
      <c r="AK67" s="115">
        <f t="shared" si="57"/>
        <v>87.941501950557765</v>
      </c>
      <c r="AL67" s="115">
        <f t="shared" si="58"/>
        <v>4.6285046084127472</v>
      </c>
      <c r="AM67" s="116">
        <f t="shared" si="59"/>
        <v>7.4299934410294899</v>
      </c>
      <c r="AN67" s="115">
        <f t="shared" si="82"/>
        <v>0.36909114620509842</v>
      </c>
      <c r="AO67" s="115">
        <f t="shared" si="83"/>
        <v>3.3314604489155561E-2</v>
      </c>
      <c r="AP67" s="115">
        <f t="shared" si="84"/>
        <v>3.0952450832340422E-2</v>
      </c>
      <c r="AQ67" s="116">
        <f t="shared" si="60"/>
        <v>0.43335820152659443</v>
      </c>
      <c r="AR67" s="115">
        <f t="shared" si="61"/>
        <v>85.169992146196392</v>
      </c>
      <c r="AS67" s="115">
        <f t="shared" si="62"/>
        <v>7.68754447747797</v>
      </c>
      <c r="AT67" s="115">
        <f t="shared" si="63"/>
        <v>7.1424633763256296</v>
      </c>
      <c r="AU67" s="117">
        <f t="shared" si="85"/>
        <v>7.1424633763256307E-2</v>
      </c>
      <c r="AV67" s="118"/>
      <c r="AW67" s="118">
        <f t="shared" si="86"/>
        <v>7.4117465914466094E-2</v>
      </c>
      <c r="AX67" s="118">
        <f t="shared" si="87"/>
        <v>0.92588253408553389</v>
      </c>
      <c r="AY67" s="118">
        <f t="shared" si="88"/>
        <v>0.85169992146196405</v>
      </c>
      <c r="AZ67" s="118">
        <f t="shared" si="89"/>
        <v>7.6875444774779714E-2</v>
      </c>
      <c r="BA67" s="118">
        <f t="shared" si="53"/>
        <v>2</v>
      </c>
      <c r="BB67" s="119"/>
      <c r="BC67" s="120"/>
      <c r="BD67" s="121"/>
      <c r="BE67" s="122"/>
      <c r="BF67" s="123"/>
      <c r="BG67" s="124"/>
      <c r="BH67" s="125">
        <f t="shared" si="90"/>
        <v>0.21427390128976892</v>
      </c>
      <c r="BI67" s="126">
        <v>0</v>
      </c>
      <c r="BJ67" s="126">
        <f t="shared" si="91"/>
        <v>-0.14823493182893219</v>
      </c>
      <c r="BK67" s="126">
        <f t="shared" si="92"/>
        <v>-1.8517650681710678</v>
      </c>
      <c r="BL67" s="126">
        <f t="shared" si="93"/>
        <v>1.7033998429239281</v>
      </c>
      <c r="BM67" s="126">
        <f t="shared" si="94"/>
        <v>7.6875444774779714E-2</v>
      </c>
      <c r="BN67" s="127">
        <f t="shared" si="54"/>
        <v>-5.4508110115232544E-3</v>
      </c>
      <c r="BO67" s="128">
        <f t="shared" si="95"/>
        <v>0.92909555154454682</v>
      </c>
      <c r="BP67" s="129">
        <f t="shared" si="96"/>
        <v>0</v>
      </c>
      <c r="BQ67" s="107"/>
    </row>
    <row r="68" spans="1:69" x14ac:dyDescent="0.15">
      <c r="A68" s="37">
        <v>62</v>
      </c>
      <c r="B68" s="15" t="s">
        <v>140</v>
      </c>
      <c r="C68" s="15" t="s">
        <v>208</v>
      </c>
      <c r="D68" s="38">
        <v>5.6399999999999999E-2</v>
      </c>
      <c r="E68" s="39">
        <v>0</v>
      </c>
      <c r="F68" s="39">
        <v>7.09</v>
      </c>
      <c r="G68" s="39">
        <v>2.63</v>
      </c>
      <c r="H68" s="39">
        <v>0</v>
      </c>
      <c r="I68" s="39">
        <v>12.87</v>
      </c>
      <c r="J68" s="39">
        <v>72.41</v>
      </c>
      <c r="K68" s="39">
        <v>3.42</v>
      </c>
      <c r="L68" s="39">
        <v>0</v>
      </c>
      <c r="M68" s="39">
        <v>0</v>
      </c>
      <c r="N68" s="40">
        <v>98.476500000000001</v>
      </c>
      <c r="O68" s="41">
        <f t="shared" si="64"/>
        <v>4.4200626959247649E-4</v>
      </c>
      <c r="P68" s="108">
        <f t="shared" si="65"/>
        <v>0</v>
      </c>
      <c r="Q68" s="108">
        <f t="shared" si="66"/>
        <v>3.392662661187365E-2</v>
      </c>
      <c r="R68" s="108">
        <f t="shared" si="67"/>
        <v>3.3308004052684907E-2</v>
      </c>
      <c r="S68" s="108">
        <f t="shared" si="68"/>
        <v>0</v>
      </c>
      <c r="T68" s="108">
        <f t="shared" si="69"/>
        <v>0.41429261226460645</v>
      </c>
      <c r="U68" s="108">
        <f t="shared" si="70"/>
        <v>0.34946911196911196</v>
      </c>
      <c r="V68" s="108">
        <f t="shared" si="71"/>
        <v>3.1705358947307916E-2</v>
      </c>
      <c r="W68" s="108">
        <f t="shared" si="72"/>
        <v>0</v>
      </c>
      <c r="X68" s="108">
        <f t="shared" si="73"/>
        <v>0</v>
      </c>
      <c r="Y68" s="42">
        <f t="shared" si="55"/>
        <v>0.86314372011517748</v>
      </c>
      <c r="Z68" s="109">
        <f t="shared" si="74"/>
        <v>3.392662661187365E-2</v>
      </c>
      <c r="AA68" s="109">
        <f t="shared" si="75"/>
        <v>3.1705358947307916E-2</v>
      </c>
      <c r="AB68" s="110">
        <f t="shared" si="76"/>
        <v>0.34946911196911196</v>
      </c>
      <c r="AC68" s="111">
        <f t="shared" si="77"/>
        <v>48.091770565497782</v>
      </c>
      <c r="AD68" s="112">
        <f t="shared" si="78"/>
        <v>51.908229434502196</v>
      </c>
      <c r="AE68" s="112">
        <v>50</v>
      </c>
      <c r="AF68" s="113">
        <v>50</v>
      </c>
      <c r="AG68" s="114">
        <f t="shared" si="79"/>
        <v>83.266257963320456</v>
      </c>
      <c r="AH68" s="115">
        <f t="shared" si="80"/>
        <v>4.4049269756981202</v>
      </c>
      <c r="AI68" s="115">
        <f t="shared" si="81"/>
        <v>8.1439306556978543</v>
      </c>
      <c r="AJ68" s="116">
        <f t="shared" si="56"/>
        <v>95.815115594716431</v>
      </c>
      <c r="AK68" s="115">
        <f t="shared" si="57"/>
        <v>86.903050157058971</v>
      </c>
      <c r="AL68" s="115">
        <f t="shared" si="58"/>
        <v>4.5973194817509802</v>
      </c>
      <c r="AM68" s="116">
        <f t="shared" si="59"/>
        <v>8.4996303611900448</v>
      </c>
      <c r="AN68" s="115">
        <f t="shared" si="82"/>
        <v>0.36473275620447393</v>
      </c>
      <c r="AO68" s="115">
        <f t="shared" si="83"/>
        <v>3.3090143189323934E-2</v>
      </c>
      <c r="AP68" s="115">
        <f t="shared" si="84"/>
        <v>3.5408428410584183E-2</v>
      </c>
      <c r="AQ68" s="116">
        <f t="shared" si="60"/>
        <v>0.43323132780438206</v>
      </c>
      <c r="AR68" s="115">
        <f t="shared" si="61"/>
        <v>84.188915435303556</v>
      </c>
      <c r="AS68" s="115">
        <f t="shared" si="62"/>
        <v>7.6379848514245028</v>
      </c>
      <c r="AT68" s="115">
        <f t="shared" si="63"/>
        <v>8.1730997132719434</v>
      </c>
      <c r="AU68" s="117">
        <f t="shared" si="85"/>
        <v>8.1730997132719432E-2</v>
      </c>
      <c r="AV68" s="118"/>
      <c r="AW68" s="118">
        <f t="shared" si="86"/>
        <v>7.4414562532849171E-2</v>
      </c>
      <c r="AX68" s="118">
        <f t="shared" si="87"/>
        <v>0.92558543746715083</v>
      </c>
      <c r="AY68" s="118">
        <f t="shared" si="88"/>
        <v>0.84188915435303546</v>
      </c>
      <c r="AZ68" s="118">
        <f t="shared" si="89"/>
        <v>7.6379848514245036E-2</v>
      </c>
      <c r="BA68" s="118">
        <f t="shared" si="53"/>
        <v>2</v>
      </c>
      <c r="BB68" s="119"/>
      <c r="BC68" s="120"/>
      <c r="BD68" s="121"/>
      <c r="BE68" s="122"/>
      <c r="BF68" s="123"/>
      <c r="BG68" s="124"/>
      <c r="BH68" s="125">
        <f t="shared" si="90"/>
        <v>0.24519299139815831</v>
      </c>
      <c r="BI68" s="126">
        <v>0</v>
      </c>
      <c r="BJ68" s="126">
        <f t="shared" si="91"/>
        <v>-0.14882912506569834</v>
      </c>
      <c r="BK68" s="126">
        <f t="shared" si="92"/>
        <v>-1.8511708749343017</v>
      </c>
      <c r="BL68" s="126">
        <f t="shared" si="93"/>
        <v>1.6837783087060709</v>
      </c>
      <c r="BM68" s="126">
        <f t="shared" si="94"/>
        <v>7.6379848514245036E-2</v>
      </c>
      <c r="BN68" s="127">
        <f t="shared" si="54"/>
        <v>5.3511486184742996E-3</v>
      </c>
      <c r="BO68" s="128">
        <f t="shared" si="95"/>
        <v>1.0700596914312601</v>
      </c>
      <c r="BP68" s="129">
        <f t="shared" si="96"/>
        <v>0</v>
      </c>
      <c r="BQ68" s="107"/>
    </row>
    <row r="69" spans="1:69" x14ac:dyDescent="0.15">
      <c r="A69" s="37">
        <v>63</v>
      </c>
      <c r="B69" s="15" t="s">
        <v>141</v>
      </c>
      <c r="C69" s="15" t="s">
        <v>208</v>
      </c>
      <c r="D69" s="38">
        <v>5.1499999999999997E-2</v>
      </c>
      <c r="E69" s="39">
        <v>4.8300000000000003E-2</v>
      </c>
      <c r="F69" s="39">
        <v>5.86</v>
      </c>
      <c r="G69" s="39">
        <v>2.65</v>
      </c>
      <c r="H69" s="39">
        <v>0</v>
      </c>
      <c r="I69" s="39">
        <v>12.72</v>
      </c>
      <c r="J69" s="39">
        <v>74.569999999999993</v>
      </c>
      <c r="K69" s="39">
        <v>2.86</v>
      </c>
      <c r="L69" s="39">
        <v>0</v>
      </c>
      <c r="M69" s="39">
        <v>0</v>
      </c>
      <c r="N69" s="40">
        <v>98.759799999999998</v>
      </c>
      <c r="O69" s="41">
        <f t="shared" si="64"/>
        <v>4.0360501567398118E-4</v>
      </c>
      <c r="P69" s="108">
        <f t="shared" si="65"/>
        <v>3.9668199737187912E-4</v>
      </c>
      <c r="Q69" s="108">
        <f t="shared" si="66"/>
        <v>2.8040907185554246E-2</v>
      </c>
      <c r="R69" s="108">
        <f t="shared" si="67"/>
        <v>3.3561296859169198E-2</v>
      </c>
      <c r="S69" s="108">
        <f t="shared" si="68"/>
        <v>0</v>
      </c>
      <c r="T69" s="108">
        <f t="shared" si="69"/>
        <v>0.40946402704007728</v>
      </c>
      <c r="U69" s="108">
        <f t="shared" si="70"/>
        <v>0.35989382239382239</v>
      </c>
      <c r="V69" s="108">
        <f t="shared" si="71"/>
        <v>2.6513838184006034E-2</v>
      </c>
      <c r="W69" s="108">
        <f t="shared" si="72"/>
        <v>0</v>
      </c>
      <c r="X69" s="108">
        <f t="shared" si="73"/>
        <v>0</v>
      </c>
      <c r="Y69" s="42">
        <f t="shared" si="55"/>
        <v>0.8582741786756749</v>
      </c>
      <c r="Z69" s="109">
        <f t="shared" si="74"/>
        <v>2.8040907185554246E-2</v>
      </c>
      <c r="AA69" s="109">
        <f t="shared" si="75"/>
        <v>2.6513838184006034E-2</v>
      </c>
      <c r="AB69" s="110">
        <f t="shared" si="76"/>
        <v>0.35989382239382239</v>
      </c>
      <c r="AC69" s="111">
        <f t="shared" si="77"/>
        <v>48.28859798658754</v>
      </c>
      <c r="AD69" s="112">
        <f t="shared" si="78"/>
        <v>51.711402013412474</v>
      </c>
      <c r="AE69" s="112">
        <v>50</v>
      </c>
      <c r="AF69" s="113">
        <v>50</v>
      </c>
      <c r="AG69" s="114">
        <f t="shared" si="79"/>
        <v>85.75010159266408</v>
      </c>
      <c r="AH69" s="115">
        <f t="shared" si="80"/>
        <v>3.6836523831861476</v>
      </c>
      <c r="AI69" s="115">
        <f t="shared" si="81"/>
        <v>6.7310907817192431</v>
      </c>
      <c r="AJ69" s="116">
        <f t="shared" si="56"/>
        <v>96.164844757569469</v>
      </c>
      <c r="AK69" s="115">
        <f t="shared" si="57"/>
        <v>89.169905913995038</v>
      </c>
      <c r="AL69" s="115">
        <f t="shared" si="58"/>
        <v>3.8305603180378398</v>
      </c>
      <c r="AM69" s="116">
        <f t="shared" si="59"/>
        <v>6.9995337679671303</v>
      </c>
      <c r="AN69" s="115">
        <f t="shared" si="82"/>
        <v>0.37424676689398378</v>
      </c>
      <c r="AO69" s="115">
        <f t="shared" si="83"/>
        <v>2.7571237962113013E-2</v>
      </c>
      <c r="AP69" s="115">
        <f t="shared" si="84"/>
        <v>2.9159208083000675E-2</v>
      </c>
      <c r="AQ69" s="116">
        <f t="shared" si="60"/>
        <v>0.43097721293909746</v>
      </c>
      <c r="AR69" s="115">
        <f t="shared" si="61"/>
        <v>86.836787574397732</v>
      </c>
      <c r="AS69" s="115">
        <f t="shared" si="62"/>
        <v>6.3973772010097383</v>
      </c>
      <c r="AT69" s="115">
        <f t="shared" si="63"/>
        <v>6.7658352245925455</v>
      </c>
      <c r="AU69" s="117">
        <f t="shared" si="85"/>
        <v>6.7658352245925438E-2</v>
      </c>
      <c r="AV69" s="118"/>
      <c r="AW69" s="118">
        <f t="shared" si="86"/>
        <v>7.5754804632345935E-2</v>
      </c>
      <c r="AX69" s="118">
        <f t="shared" si="87"/>
        <v>0.92424519536765404</v>
      </c>
      <c r="AY69" s="118">
        <f t="shared" si="88"/>
        <v>0.86836787574397722</v>
      </c>
      <c r="AZ69" s="118">
        <f t="shared" si="89"/>
        <v>6.3973772010097366E-2</v>
      </c>
      <c r="BA69" s="118">
        <f t="shared" si="53"/>
        <v>2</v>
      </c>
      <c r="BB69" s="119"/>
      <c r="BC69" s="120"/>
      <c r="BD69" s="121"/>
      <c r="BE69" s="122"/>
      <c r="BF69" s="123"/>
      <c r="BG69" s="124"/>
      <c r="BH69" s="125">
        <f t="shared" si="90"/>
        <v>0.20297505673777633</v>
      </c>
      <c r="BI69" s="126">
        <v>0</v>
      </c>
      <c r="BJ69" s="126">
        <f t="shared" si="91"/>
        <v>-0.15150960926469187</v>
      </c>
      <c r="BK69" s="126">
        <f t="shared" si="92"/>
        <v>-1.8484903907353081</v>
      </c>
      <c r="BL69" s="126">
        <f t="shared" si="93"/>
        <v>1.7367357514879544</v>
      </c>
      <c r="BM69" s="126">
        <f t="shared" si="94"/>
        <v>6.3973772010097366E-2</v>
      </c>
      <c r="BN69" s="127">
        <f t="shared" si="54"/>
        <v>3.6845802358282942E-3</v>
      </c>
      <c r="BO69" s="128">
        <f t="shared" si="95"/>
        <v>1.057595169396085</v>
      </c>
      <c r="BP69" s="129">
        <f t="shared" si="96"/>
        <v>1.4146546498903454E-2</v>
      </c>
      <c r="BQ69" s="107"/>
    </row>
    <row r="70" spans="1:69" x14ac:dyDescent="0.15">
      <c r="A70" s="37">
        <v>64</v>
      </c>
      <c r="B70" s="15" t="s">
        <v>142</v>
      </c>
      <c r="C70" s="15" t="s">
        <v>208</v>
      </c>
      <c r="D70" s="38">
        <v>0</v>
      </c>
      <c r="E70" s="39">
        <v>0</v>
      </c>
      <c r="F70" s="39">
        <v>6.15</v>
      </c>
      <c r="G70" s="39">
        <v>2.73</v>
      </c>
      <c r="H70" s="39">
        <v>0</v>
      </c>
      <c r="I70" s="39">
        <v>12.53</v>
      </c>
      <c r="J70" s="39">
        <v>73.95</v>
      </c>
      <c r="K70" s="39">
        <v>3.2</v>
      </c>
      <c r="L70" s="39">
        <v>0</v>
      </c>
      <c r="M70" s="39">
        <v>0</v>
      </c>
      <c r="N70" s="40">
        <v>98.560100000000006</v>
      </c>
      <c r="O70" s="41">
        <f t="shared" si="64"/>
        <v>0</v>
      </c>
      <c r="P70" s="108">
        <f t="shared" si="65"/>
        <v>0</v>
      </c>
      <c r="Q70" s="108">
        <f t="shared" si="66"/>
        <v>2.9428597131597033E-2</v>
      </c>
      <c r="R70" s="108">
        <f t="shared" si="67"/>
        <v>3.4574468085106384E-2</v>
      </c>
      <c r="S70" s="108">
        <f t="shared" si="68"/>
        <v>0</v>
      </c>
      <c r="T70" s="108">
        <f t="shared" si="69"/>
        <v>0.40334781908900691</v>
      </c>
      <c r="U70" s="108">
        <f t="shared" si="70"/>
        <v>0.35690154440154442</v>
      </c>
      <c r="V70" s="108">
        <f t="shared" si="71"/>
        <v>2.966583293315361E-2</v>
      </c>
      <c r="W70" s="108">
        <f t="shared" si="72"/>
        <v>0</v>
      </c>
      <c r="X70" s="108">
        <f t="shared" si="73"/>
        <v>0</v>
      </c>
      <c r="Y70" s="42">
        <f t="shared" si="55"/>
        <v>0.8539182616404084</v>
      </c>
      <c r="Z70" s="109">
        <f t="shared" si="74"/>
        <v>2.9428597131597033E-2</v>
      </c>
      <c r="AA70" s="109">
        <f t="shared" si="75"/>
        <v>2.966583293315361E-2</v>
      </c>
      <c r="AB70" s="110">
        <f t="shared" si="76"/>
        <v>0.35690154440154442</v>
      </c>
      <c r="AC70" s="111">
        <f t="shared" si="77"/>
        <v>48.716135156443599</v>
      </c>
      <c r="AD70" s="112">
        <f t="shared" si="78"/>
        <v>51.283864843556394</v>
      </c>
      <c r="AE70" s="112">
        <v>50</v>
      </c>
      <c r="AF70" s="113">
        <v>50</v>
      </c>
      <c r="AG70" s="114">
        <f t="shared" si="79"/>
        <v>85.037146476833982</v>
      </c>
      <c r="AH70" s="115">
        <f t="shared" si="80"/>
        <v>4.1215691000684167</v>
      </c>
      <c r="AI70" s="115">
        <f t="shared" si="81"/>
        <v>7.0641993698930623</v>
      </c>
      <c r="AJ70" s="116">
        <f t="shared" si="56"/>
        <v>96.222914946795456</v>
      </c>
      <c r="AK70" s="115">
        <f t="shared" si="57"/>
        <v>88.375151099770349</v>
      </c>
      <c r="AL70" s="115">
        <f t="shared" si="58"/>
        <v>4.2833550639651232</v>
      </c>
      <c r="AM70" s="116">
        <f t="shared" si="59"/>
        <v>7.3414938362645437</v>
      </c>
      <c r="AN70" s="115">
        <f t="shared" si="82"/>
        <v>0.37091117495129522</v>
      </c>
      <c r="AO70" s="115">
        <f t="shared" si="83"/>
        <v>3.0830320355142781E-2</v>
      </c>
      <c r="AP70" s="115">
        <f t="shared" si="84"/>
        <v>3.0583772220857154E-2</v>
      </c>
      <c r="AQ70" s="116">
        <f t="shared" si="60"/>
        <v>0.43232526752729517</v>
      </c>
      <c r="AR70" s="115">
        <f t="shared" si="61"/>
        <v>85.794470693961344</v>
      </c>
      <c r="AS70" s="115">
        <f t="shared" si="62"/>
        <v>7.1312788474007673</v>
      </c>
      <c r="AT70" s="115">
        <f t="shared" si="63"/>
        <v>7.0742504586378878</v>
      </c>
      <c r="AU70" s="117">
        <f t="shared" si="85"/>
        <v>7.0742504586378888E-2</v>
      </c>
      <c r="AV70" s="118"/>
      <c r="AW70" s="118">
        <f t="shared" si="86"/>
        <v>7.895114977639843E-2</v>
      </c>
      <c r="AX70" s="118">
        <f t="shared" si="87"/>
        <v>0.9210488502236015</v>
      </c>
      <c r="AY70" s="118">
        <f t="shared" si="88"/>
        <v>0.85794470693961344</v>
      </c>
      <c r="AZ70" s="118">
        <f t="shared" si="89"/>
        <v>7.131278847400771E-2</v>
      </c>
      <c r="BA70" s="118">
        <f t="shared" si="53"/>
        <v>2</v>
      </c>
      <c r="BB70" s="119"/>
      <c r="BC70" s="120"/>
      <c r="BD70" s="121"/>
      <c r="BE70" s="122"/>
      <c r="BF70" s="123"/>
      <c r="BG70" s="124"/>
      <c r="BH70" s="125">
        <f t="shared" si="90"/>
        <v>0.21222751375913668</v>
      </c>
      <c r="BI70" s="126">
        <v>0</v>
      </c>
      <c r="BJ70" s="126">
        <f t="shared" si="91"/>
        <v>-0.15790229955279686</v>
      </c>
      <c r="BK70" s="126">
        <f t="shared" si="92"/>
        <v>-1.842097700447203</v>
      </c>
      <c r="BL70" s="126">
        <f t="shared" si="93"/>
        <v>1.7158894138792269</v>
      </c>
      <c r="BM70" s="126">
        <f t="shared" si="94"/>
        <v>7.131278847400771E-2</v>
      </c>
      <c r="BN70" s="127">
        <f t="shared" si="54"/>
        <v>-5.7028388762861426E-4</v>
      </c>
      <c r="BO70" s="128">
        <f t="shared" si="95"/>
        <v>0.99200306284704209</v>
      </c>
      <c r="BP70" s="129">
        <f t="shared" si="96"/>
        <v>0</v>
      </c>
      <c r="BQ70" s="107"/>
    </row>
    <row r="71" spans="1:69" x14ac:dyDescent="0.15">
      <c r="A71" s="37">
        <v>75</v>
      </c>
      <c r="B71" s="15" t="s">
        <v>150</v>
      </c>
      <c r="C71" s="15" t="s">
        <v>208</v>
      </c>
      <c r="D71" s="38">
        <v>0</v>
      </c>
      <c r="E71" s="39">
        <v>3.4500000000000003E-2</v>
      </c>
      <c r="F71" s="39">
        <v>7.17</v>
      </c>
      <c r="G71" s="39">
        <v>2.66</v>
      </c>
      <c r="H71" s="39">
        <v>0</v>
      </c>
      <c r="I71" s="39">
        <v>12.57</v>
      </c>
      <c r="J71" s="39">
        <v>73.03</v>
      </c>
      <c r="K71" s="39">
        <v>3.62</v>
      </c>
      <c r="L71" s="39">
        <v>0</v>
      </c>
      <c r="M71" s="39">
        <v>0</v>
      </c>
      <c r="N71" s="40">
        <v>99.084599999999995</v>
      </c>
      <c r="O71" s="41">
        <f t="shared" si="64"/>
        <v>0</v>
      </c>
      <c r="P71" s="108">
        <f t="shared" si="65"/>
        <v>2.833442838370565E-4</v>
      </c>
      <c r="Q71" s="108">
        <f t="shared" si="66"/>
        <v>3.4309437631471658E-2</v>
      </c>
      <c r="R71" s="108">
        <f t="shared" si="67"/>
        <v>3.3687943262411355E-2</v>
      </c>
      <c r="S71" s="108">
        <f t="shared" si="68"/>
        <v>0</v>
      </c>
      <c r="T71" s="108">
        <f t="shared" si="69"/>
        <v>0.40463544181554806</v>
      </c>
      <c r="U71" s="108">
        <f t="shared" si="70"/>
        <v>0.35246138996138998</v>
      </c>
      <c r="V71" s="108">
        <f t="shared" si="71"/>
        <v>3.3559473505630016E-2</v>
      </c>
      <c r="W71" s="108">
        <f t="shared" si="72"/>
        <v>0</v>
      </c>
      <c r="X71" s="108">
        <f t="shared" si="73"/>
        <v>0</v>
      </c>
      <c r="Y71" s="42">
        <f t="shared" si="55"/>
        <v>0.85893703046028813</v>
      </c>
      <c r="Z71" s="109">
        <f t="shared" si="74"/>
        <v>3.4309437631471658E-2</v>
      </c>
      <c r="AA71" s="109">
        <f t="shared" si="75"/>
        <v>3.3559473505630016E-2</v>
      </c>
      <c r="AB71" s="110">
        <f t="shared" si="76"/>
        <v>0.35246138996138998</v>
      </c>
      <c r="AC71" s="111">
        <f t="shared" si="77"/>
        <v>48.936101971671263</v>
      </c>
      <c r="AD71" s="112">
        <f t="shared" si="78"/>
        <v>51.063898028328737</v>
      </c>
      <c r="AE71" s="112">
        <v>50</v>
      </c>
      <c r="AF71" s="113">
        <v>50</v>
      </c>
      <c r="AG71" s="114">
        <f t="shared" si="79"/>
        <v>83.979213079150583</v>
      </c>
      <c r="AH71" s="115">
        <f t="shared" si="80"/>
        <v>4.6625250444523969</v>
      </c>
      <c r="AI71" s="115">
        <f t="shared" si="81"/>
        <v>8.2358226800216681</v>
      </c>
      <c r="AJ71" s="116">
        <f t="shared" si="56"/>
        <v>96.877560803624647</v>
      </c>
      <c r="AK71" s="115">
        <f t="shared" si="57"/>
        <v>86.685928488001849</v>
      </c>
      <c r="AL71" s="115">
        <f t="shared" si="58"/>
        <v>4.8128018560495693</v>
      </c>
      <c r="AM71" s="116">
        <f t="shared" si="59"/>
        <v>8.501269655948569</v>
      </c>
      <c r="AN71" s="115">
        <f t="shared" si="82"/>
        <v>0.36382149492372717</v>
      </c>
      <c r="AO71" s="115">
        <f t="shared" si="83"/>
        <v>3.4641121460166249E-2</v>
      </c>
      <c r="AP71" s="115">
        <f t="shared" si="84"/>
        <v>3.5415257513572718E-2</v>
      </c>
      <c r="AQ71" s="116">
        <f t="shared" si="60"/>
        <v>0.43387787389746613</v>
      </c>
      <c r="AR71" s="115">
        <f t="shared" si="61"/>
        <v>83.85343360691985</v>
      </c>
      <c r="AS71" s="115">
        <f t="shared" si="62"/>
        <v>7.9840719115242624</v>
      </c>
      <c r="AT71" s="115">
        <f t="shared" si="63"/>
        <v>8.1624944815558944</v>
      </c>
      <c r="AU71" s="117">
        <f t="shared" si="85"/>
        <v>8.1624944815558945E-2</v>
      </c>
      <c r="AV71" s="118"/>
      <c r="AW71" s="118">
        <f t="shared" si="86"/>
        <v>7.6856367716770749E-2</v>
      </c>
      <c r="AX71" s="118">
        <f t="shared" si="87"/>
        <v>0.92314363228322927</v>
      </c>
      <c r="AY71" s="118">
        <f t="shared" si="88"/>
        <v>0.83853433606919847</v>
      </c>
      <c r="AZ71" s="118">
        <f t="shared" si="89"/>
        <v>7.9840719115242584E-2</v>
      </c>
      <c r="BA71" s="118">
        <f t="shared" si="53"/>
        <v>2</v>
      </c>
      <c r="BB71" s="119"/>
      <c r="BC71" s="120"/>
      <c r="BD71" s="121"/>
      <c r="BE71" s="122"/>
      <c r="BF71" s="123"/>
      <c r="BG71" s="124"/>
      <c r="BH71" s="125">
        <f t="shared" si="90"/>
        <v>0.24487483444667685</v>
      </c>
      <c r="BI71" s="126">
        <v>0</v>
      </c>
      <c r="BJ71" s="126">
        <f t="shared" si="91"/>
        <v>-0.1537127354335415</v>
      </c>
      <c r="BK71" s="126">
        <f t="shared" si="92"/>
        <v>-1.8462872645664585</v>
      </c>
      <c r="BL71" s="126">
        <f t="shared" si="93"/>
        <v>1.6770686721383969</v>
      </c>
      <c r="BM71" s="126">
        <f t="shared" si="94"/>
        <v>7.9840719115242584E-2</v>
      </c>
      <c r="BN71" s="127">
        <f t="shared" si="54"/>
        <v>1.7842257003163609E-3</v>
      </c>
      <c r="BO71" s="128">
        <f t="shared" si="95"/>
        <v>1.0223473150052793</v>
      </c>
      <c r="BP71" s="129">
        <f t="shared" si="96"/>
        <v>8.258493971266611E-3</v>
      </c>
      <c r="BQ71" s="107"/>
    </row>
    <row r="72" spans="1:69" x14ac:dyDescent="0.15">
      <c r="A72" s="37">
        <v>76</v>
      </c>
      <c r="B72" s="15" t="s">
        <v>151</v>
      </c>
      <c r="C72" s="15" t="s">
        <v>208</v>
      </c>
      <c r="D72" s="38">
        <v>0</v>
      </c>
      <c r="E72" s="39">
        <v>0.17419999999999999</v>
      </c>
      <c r="F72" s="39">
        <v>6.9</v>
      </c>
      <c r="G72" s="39">
        <v>2.75</v>
      </c>
      <c r="H72" s="39">
        <v>0</v>
      </c>
      <c r="I72" s="39">
        <v>12.71</v>
      </c>
      <c r="J72" s="39">
        <v>73.42</v>
      </c>
      <c r="K72" s="39">
        <v>3.91</v>
      </c>
      <c r="L72" s="39">
        <v>0</v>
      </c>
      <c r="M72" s="39">
        <v>0</v>
      </c>
      <c r="N72" s="40">
        <v>99.8643</v>
      </c>
      <c r="O72" s="41">
        <f t="shared" si="64"/>
        <v>0</v>
      </c>
      <c r="P72" s="108">
        <f t="shared" si="65"/>
        <v>1.4306833114323258E-3</v>
      </c>
      <c r="Q72" s="108">
        <f t="shared" si="66"/>
        <v>3.3017450440328375E-2</v>
      </c>
      <c r="R72" s="108">
        <f t="shared" si="67"/>
        <v>3.4827760891590683E-2</v>
      </c>
      <c r="S72" s="108">
        <f t="shared" si="68"/>
        <v>0</v>
      </c>
      <c r="T72" s="108">
        <f t="shared" si="69"/>
        <v>0.40914212135844197</v>
      </c>
      <c r="U72" s="108">
        <f t="shared" si="70"/>
        <v>0.3543436293436294</v>
      </c>
      <c r="V72" s="108">
        <f t="shared" si="71"/>
        <v>3.6247939615197067E-2</v>
      </c>
      <c r="W72" s="108">
        <f t="shared" si="72"/>
        <v>0</v>
      </c>
      <c r="X72" s="108">
        <f t="shared" si="73"/>
        <v>0</v>
      </c>
      <c r="Y72" s="42">
        <f t="shared" si="55"/>
        <v>0.86900958496061986</v>
      </c>
      <c r="Z72" s="109">
        <f t="shared" si="74"/>
        <v>3.3017450440328375E-2</v>
      </c>
      <c r="AA72" s="109">
        <f t="shared" si="75"/>
        <v>3.6247939615197067E-2</v>
      </c>
      <c r="AB72" s="110">
        <f t="shared" si="76"/>
        <v>0.3543436293436294</v>
      </c>
      <c r="AC72" s="111">
        <f t="shared" si="77"/>
        <v>48.746184936308978</v>
      </c>
      <c r="AD72" s="112">
        <f t="shared" si="78"/>
        <v>51.253815063691007</v>
      </c>
      <c r="AE72" s="112">
        <v>50</v>
      </c>
      <c r="AF72" s="113">
        <v>50</v>
      </c>
      <c r="AG72" s="114">
        <f t="shared" si="79"/>
        <v>84.427684845559853</v>
      </c>
      <c r="AH72" s="115">
        <f t="shared" si="80"/>
        <v>5.0360422441460972</v>
      </c>
      <c r="AI72" s="115">
        <f t="shared" si="81"/>
        <v>7.9256870979288019</v>
      </c>
      <c r="AJ72" s="116">
        <f t="shared" si="56"/>
        <v>97.389414187634756</v>
      </c>
      <c r="AK72" s="115">
        <f t="shared" si="57"/>
        <v>86.690823176015556</v>
      </c>
      <c r="AL72" s="115">
        <f t="shared" si="58"/>
        <v>5.1710365917628742</v>
      </c>
      <c r="AM72" s="116">
        <f t="shared" si="59"/>
        <v>8.1381402322215664</v>
      </c>
      <c r="AN72" s="115">
        <f t="shared" si="82"/>
        <v>0.36384203796619546</v>
      </c>
      <c r="AO72" s="115">
        <f t="shared" si="83"/>
        <v>3.7219588923042689E-2</v>
      </c>
      <c r="AP72" s="115">
        <f t="shared" si="84"/>
        <v>3.3902504410505539E-2</v>
      </c>
      <c r="AQ72" s="116">
        <f t="shared" si="60"/>
        <v>0.43496413129974371</v>
      </c>
      <c r="AR72" s="115">
        <f t="shared" si="61"/>
        <v>83.64874521468613</v>
      </c>
      <c r="AS72" s="115">
        <f t="shared" si="62"/>
        <v>8.5569329157842269</v>
      </c>
      <c r="AT72" s="115">
        <f t="shared" si="63"/>
        <v>7.7943218695296395</v>
      </c>
      <c r="AU72" s="117">
        <f t="shared" si="85"/>
        <v>7.7943218695296385E-2</v>
      </c>
      <c r="AV72" s="118"/>
      <c r="AW72" s="118">
        <f t="shared" si="86"/>
        <v>7.8446224133682491E-2</v>
      </c>
      <c r="AX72" s="118">
        <f t="shared" si="87"/>
        <v>0.92155377586631748</v>
      </c>
      <c r="AY72" s="118">
        <f t="shared" si="88"/>
        <v>0.83648745214686138</v>
      </c>
      <c r="AZ72" s="118">
        <f t="shared" si="89"/>
        <v>8.5569329157842253E-2</v>
      </c>
      <c r="BA72" s="118">
        <f t="shared" si="53"/>
        <v>2</v>
      </c>
      <c r="BB72" s="119"/>
      <c r="BC72" s="120"/>
      <c r="BD72" s="121"/>
      <c r="BE72" s="122"/>
      <c r="BF72" s="123"/>
      <c r="BG72" s="124"/>
      <c r="BH72" s="125">
        <f t="shared" si="90"/>
        <v>0.23382965608588915</v>
      </c>
      <c r="BI72" s="126">
        <v>0</v>
      </c>
      <c r="BJ72" s="126">
        <f t="shared" si="91"/>
        <v>-0.15689244826736498</v>
      </c>
      <c r="BK72" s="126">
        <f t="shared" si="92"/>
        <v>-1.843107551732635</v>
      </c>
      <c r="BL72" s="126">
        <f t="shared" si="93"/>
        <v>1.6729749042937228</v>
      </c>
      <c r="BM72" s="126">
        <f t="shared" si="94"/>
        <v>8.5569329157842253E-2</v>
      </c>
      <c r="BN72" s="127">
        <f t="shared" si="54"/>
        <v>-7.6261104625457155E-3</v>
      </c>
      <c r="BO72" s="128">
        <f t="shared" si="95"/>
        <v>0.9108779917103399</v>
      </c>
      <c r="BP72" s="129">
        <f t="shared" si="96"/>
        <v>4.3331126187891596E-2</v>
      </c>
      <c r="BQ72" s="107"/>
    </row>
    <row r="73" spans="1:69" x14ac:dyDescent="0.15">
      <c r="A73" s="37">
        <v>93</v>
      </c>
      <c r="B73" s="15" t="s">
        <v>164</v>
      </c>
      <c r="C73" s="15" t="s">
        <v>208</v>
      </c>
      <c r="D73" s="38">
        <v>0</v>
      </c>
      <c r="E73" s="39">
        <v>0.12230000000000001</v>
      </c>
      <c r="F73" s="39">
        <v>6.62</v>
      </c>
      <c r="G73" s="39">
        <v>2.84</v>
      </c>
      <c r="H73" s="39">
        <v>0</v>
      </c>
      <c r="I73" s="39">
        <v>12.39</v>
      </c>
      <c r="J73" s="39">
        <v>73.77</v>
      </c>
      <c r="K73" s="39">
        <v>3.58</v>
      </c>
      <c r="L73" s="39">
        <v>0</v>
      </c>
      <c r="M73" s="39">
        <v>0</v>
      </c>
      <c r="N73" s="40">
        <v>99.322299999999998</v>
      </c>
      <c r="O73" s="41">
        <f t="shared" si="64"/>
        <v>0</v>
      </c>
      <c r="P73" s="108">
        <f t="shared" si="65"/>
        <v>1.0044349540078844E-3</v>
      </c>
      <c r="Q73" s="108">
        <f t="shared" si="66"/>
        <v>3.1677611871735338E-2</v>
      </c>
      <c r="R73" s="108">
        <f t="shared" si="67"/>
        <v>3.596757852077001E-2</v>
      </c>
      <c r="S73" s="108">
        <f t="shared" si="68"/>
        <v>0</v>
      </c>
      <c r="T73" s="108">
        <f t="shared" si="69"/>
        <v>0.398841139546113</v>
      </c>
      <c r="U73" s="108">
        <f t="shared" si="70"/>
        <v>0.35603281853281854</v>
      </c>
      <c r="V73" s="108">
        <f t="shared" si="71"/>
        <v>3.3188650593965599E-2</v>
      </c>
      <c r="W73" s="108">
        <f t="shared" si="72"/>
        <v>0</v>
      </c>
      <c r="X73" s="108">
        <f t="shared" si="73"/>
        <v>0</v>
      </c>
      <c r="Y73" s="42">
        <f t="shared" si="55"/>
        <v>0.85671223401941032</v>
      </c>
      <c r="Z73" s="109">
        <f t="shared" si="74"/>
        <v>3.1677611871735338E-2</v>
      </c>
      <c r="AA73" s="109">
        <f t="shared" si="75"/>
        <v>3.3188650593965599E-2</v>
      </c>
      <c r="AB73" s="110">
        <f t="shared" si="76"/>
        <v>0.35603281853281854</v>
      </c>
      <c r="AC73" s="111">
        <f t="shared" si="77"/>
        <v>49.129575169459208</v>
      </c>
      <c r="AD73" s="112">
        <f t="shared" si="78"/>
        <v>50.870424830540792</v>
      </c>
      <c r="AE73" s="112">
        <v>50</v>
      </c>
      <c r="AF73" s="113">
        <v>50</v>
      </c>
      <c r="AG73" s="114">
        <f t="shared" si="79"/>
        <v>84.830159507722016</v>
      </c>
      <c r="AH73" s="115">
        <f t="shared" si="80"/>
        <v>4.6110054307015416</v>
      </c>
      <c r="AI73" s="115">
        <f t="shared" si="81"/>
        <v>7.6040650127954592</v>
      </c>
      <c r="AJ73" s="116">
        <f t="shared" si="56"/>
        <v>97.045229951219014</v>
      </c>
      <c r="AK73" s="115">
        <f t="shared" si="57"/>
        <v>87.413013035636013</v>
      </c>
      <c r="AL73" s="115">
        <f t="shared" si="58"/>
        <v>4.7513983253162682</v>
      </c>
      <c r="AM73" s="116">
        <f t="shared" si="59"/>
        <v>7.8355886390477263</v>
      </c>
      <c r="AN73" s="115">
        <f t="shared" si="82"/>
        <v>0.36687307424773263</v>
      </c>
      <c r="AO73" s="115">
        <f t="shared" si="83"/>
        <v>3.4199157043214065E-2</v>
      </c>
      <c r="AP73" s="115">
        <f t="shared" si="84"/>
        <v>3.2642111196664159E-2</v>
      </c>
      <c r="AQ73" s="116">
        <f t="shared" si="60"/>
        <v>0.43371434248761087</v>
      </c>
      <c r="AR73" s="115">
        <f t="shared" si="61"/>
        <v>84.588642410001114</v>
      </c>
      <c r="AS73" s="115">
        <f t="shared" si="62"/>
        <v>7.8851801042735801</v>
      </c>
      <c r="AT73" s="115">
        <f t="shared" si="63"/>
        <v>7.5261774857253165</v>
      </c>
      <c r="AU73" s="117">
        <f t="shared" si="85"/>
        <v>7.5261774857253175E-2</v>
      </c>
      <c r="AV73" s="118"/>
      <c r="AW73" s="118">
        <f t="shared" si="86"/>
        <v>8.2720463105427924E-2</v>
      </c>
      <c r="AX73" s="118">
        <f t="shared" si="87"/>
        <v>0.91727953689457198</v>
      </c>
      <c r="AY73" s="118">
        <f t="shared" si="88"/>
        <v>0.84588642410001103</v>
      </c>
      <c r="AZ73" s="118">
        <f t="shared" si="89"/>
        <v>7.88518010427358E-2</v>
      </c>
      <c r="BA73" s="118">
        <f t="shared" si="53"/>
        <v>2</v>
      </c>
      <c r="BB73" s="119"/>
      <c r="BC73" s="120"/>
      <c r="BD73" s="121"/>
      <c r="BE73" s="122"/>
      <c r="BF73" s="123"/>
      <c r="BG73" s="124"/>
      <c r="BH73" s="125">
        <f t="shared" si="90"/>
        <v>0.22578532457175954</v>
      </c>
      <c r="BI73" s="126">
        <v>0</v>
      </c>
      <c r="BJ73" s="126">
        <f t="shared" si="91"/>
        <v>-0.16544092621085585</v>
      </c>
      <c r="BK73" s="126">
        <f t="shared" si="92"/>
        <v>-1.834559073789144</v>
      </c>
      <c r="BL73" s="126">
        <f t="shared" si="93"/>
        <v>1.6917728482000221</v>
      </c>
      <c r="BM73" s="126">
        <f t="shared" si="94"/>
        <v>7.88518010427358E-2</v>
      </c>
      <c r="BN73" s="127">
        <f t="shared" si="54"/>
        <v>-3.5900261854825144E-3</v>
      </c>
      <c r="BO73" s="128">
        <f t="shared" si="95"/>
        <v>0.95447122148120722</v>
      </c>
      <c r="BP73" s="129">
        <f t="shared" si="96"/>
        <v>3.1708039042681165E-2</v>
      </c>
      <c r="BQ73" s="107"/>
    </row>
    <row r="74" spans="1:69" x14ac:dyDescent="0.15">
      <c r="A74" s="37">
        <v>94</v>
      </c>
      <c r="B74" s="15" t="s">
        <v>165</v>
      </c>
      <c r="C74" s="15" t="s">
        <v>208</v>
      </c>
      <c r="D74" s="38">
        <v>0</v>
      </c>
      <c r="E74" s="39">
        <v>7.2599999999999998E-2</v>
      </c>
      <c r="F74" s="39">
        <v>5.09</v>
      </c>
      <c r="G74" s="39">
        <v>2.39</v>
      </c>
      <c r="H74" s="39">
        <v>0</v>
      </c>
      <c r="I74" s="39">
        <v>12.68</v>
      </c>
      <c r="J74" s="39">
        <v>75.87</v>
      </c>
      <c r="K74" s="39">
        <v>2.72</v>
      </c>
      <c r="L74" s="39">
        <v>0</v>
      </c>
      <c r="M74" s="39">
        <v>0</v>
      </c>
      <c r="N74" s="40">
        <v>98.822699999999998</v>
      </c>
      <c r="O74" s="41">
        <f t="shared" si="64"/>
        <v>0</v>
      </c>
      <c r="P74" s="108">
        <f t="shared" si="65"/>
        <v>5.9625492772667538E-4</v>
      </c>
      <c r="Q74" s="108">
        <f t="shared" si="66"/>
        <v>2.4356351121923393E-2</v>
      </c>
      <c r="R74" s="108">
        <f t="shared" si="67"/>
        <v>3.0268490374873357E-2</v>
      </c>
      <c r="S74" s="108">
        <f t="shared" si="68"/>
        <v>0</v>
      </c>
      <c r="T74" s="108">
        <f t="shared" si="69"/>
        <v>0.40817640431353613</v>
      </c>
      <c r="U74" s="108">
        <f t="shared" si="70"/>
        <v>0.36616795366795368</v>
      </c>
      <c r="V74" s="108">
        <f t="shared" si="71"/>
        <v>2.521595799318057E-2</v>
      </c>
      <c r="W74" s="108">
        <f t="shared" si="72"/>
        <v>0</v>
      </c>
      <c r="X74" s="108">
        <f t="shared" si="73"/>
        <v>0</v>
      </c>
      <c r="Y74" s="42">
        <f t="shared" si="55"/>
        <v>0.85478141239919381</v>
      </c>
      <c r="Z74" s="109">
        <f t="shared" si="74"/>
        <v>2.4356351121923393E-2</v>
      </c>
      <c r="AA74" s="109">
        <f t="shared" si="75"/>
        <v>2.521595799318057E-2</v>
      </c>
      <c r="AB74" s="110">
        <f t="shared" si="76"/>
        <v>0.36616795366795368</v>
      </c>
      <c r="AC74" s="111">
        <f t="shared" si="77"/>
        <v>48.637026583926421</v>
      </c>
      <c r="AD74" s="112">
        <f t="shared" si="78"/>
        <v>51.362973416073579</v>
      </c>
      <c r="AE74" s="112">
        <v>50</v>
      </c>
      <c r="AF74" s="113">
        <v>50</v>
      </c>
      <c r="AG74" s="114">
        <f t="shared" si="79"/>
        <v>87.245007480694994</v>
      </c>
      <c r="AH74" s="115">
        <f t="shared" si="80"/>
        <v>3.5033337350581548</v>
      </c>
      <c r="AI74" s="115">
        <f t="shared" si="81"/>
        <v>5.8466300476025497</v>
      </c>
      <c r="AJ74" s="116">
        <f t="shared" si="56"/>
        <v>96.594971263355703</v>
      </c>
      <c r="AK74" s="115">
        <f t="shared" si="57"/>
        <v>90.320444573487109</v>
      </c>
      <c r="AL74" s="115">
        <f t="shared" si="58"/>
        <v>3.6268282802286835</v>
      </c>
      <c r="AM74" s="116">
        <f t="shared" si="59"/>
        <v>6.0527271462841963</v>
      </c>
      <c r="AN74" s="115">
        <f t="shared" si="82"/>
        <v>0.37907558631560284</v>
      </c>
      <c r="AO74" s="115">
        <f t="shared" si="83"/>
        <v>2.6104835131046313E-2</v>
      </c>
      <c r="AP74" s="115">
        <f t="shared" si="84"/>
        <v>2.5214926619232012E-2</v>
      </c>
      <c r="AQ74" s="116">
        <f t="shared" si="60"/>
        <v>0.43039534806588114</v>
      </c>
      <c r="AR74" s="115">
        <f t="shared" si="61"/>
        <v>88.07613465598547</v>
      </c>
      <c r="AS74" s="115">
        <f t="shared" si="62"/>
        <v>6.065315354442542</v>
      </c>
      <c r="AT74" s="115">
        <f t="shared" si="63"/>
        <v>5.8585499895719897</v>
      </c>
      <c r="AU74" s="117">
        <f t="shared" si="85"/>
        <v>5.8585499895719914E-2</v>
      </c>
      <c r="AV74" s="118"/>
      <c r="AW74" s="118">
        <f t="shared" si="86"/>
        <v>6.903601967217414E-2</v>
      </c>
      <c r="AX74" s="118">
        <f t="shared" si="87"/>
        <v>0.9309639803278259</v>
      </c>
      <c r="AY74" s="118">
        <f t="shared" si="88"/>
        <v>0.88076134655985461</v>
      </c>
      <c r="AZ74" s="118">
        <f t="shared" si="89"/>
        <v>6.0653153544425423E-2</v>
      </c>
      <c r="BA74" s="118">
        <f t="shared" si="53"/>
        <v>2</v>
      </c>
      <c r="BB74" s="119"/>
      <c r="BC74" s="120"/>
      <c r="BD74" s="121"/>
      <c r="BE74" s="122"/>
      <c r="BF74" s="123"/>
      <c r="BG74" s="124"/>
      <c r="BH74" s="125">
        <f t="shared" si="90"/>
        <v>0.17575649968715973</v>
      </c>
      <c r="BI74" s="126">
        <v>0</v>
      </c>
      <c r="BJ74" s="126">
        <f t="shared" si="91"/>
        <v>-0.13807203934434828</v>
      </c>
      <c r="BK74" s="126">
        <f t="shared" si="92"/>
        <v>-1.8619279606556518</v>
      </c>
      <c r="BL74" s="126">
        <f t="shared" si="93"/>
        <v>1.7615226931197092</v>
      </c>
      <c r="BM74" s="126">
        <f t="shared" si="94"/>
        <v>6.0653153544425423E-2</v>
      </c>
      <c r="BN74" s="127">
        <f t="shared" si="54"/>
        <v>-2.0676536487056751E-3</v>
      </c>
      <c r="BO74" s="128">
        <f t="shared" si="95"/>
        <v>0.96591020370950609</v>
      </c>
      <c r="BP74" s="129">
        <f t="shared" si="96"/>
        <v>2.4480470196128042E-2</v>
      </c>
      <c r="BQ74" s="107"/>
    </row>
    <row r="75" spans="1:69" x14ac:dyDescent="0.15">
      <c r="A75" s="37">
        <v>96</v>
      </c>
      <c r="B75" s="15" t="s">
        <v>166</v>
      </c>
      <c r="C75" s="15" t="s">
        <v>208</v>
      </c>
      <c r="D75" s="38">
        <v>0</v>
      </c>
      <c r="E75" s="39">
        <v>0.05</v>
      </c>
      <c r="F75" s="39">
        <v>7.91</v>
      </c>
      <c r="G75" s="39">
        <v>4.78</v>
      </c>
      <c r="H75" s="39">
        <v>2.6700000000000002E-2</v>
      </c>
      <c r="I75" s="39">
        <v>11.77</v>
      </c>
      <c r="J75" s="39">
        <v>70.959999999999994</v>
      </c>
      <c r="K75" s="39">
        <v>4.34</v>
      </c>
      <c r="L75" s="39">
        <v>0</v>
      </c>
      <c r="M75" s="39">
        <v>0</v>
      </c>
      <c r="N75" s="40">
        <v>99.836799999999997</v>
      </c>
      <c r="O75" s="41">
        <f t="shared" si="64"/>
        <v>0</v>
      </c>
      <c r="P75" s="108">
        <f t="shared" si="65"/>
        <v>4.1064388961892245E-4</v>
      </c>
      <c r="Q75" s="108">
        <f t="shared" si="66"/>
        <v>3.7850439562753253E-2</v>
      </c>
      <c r="R75" s="108">
        <f t="shared" si="67"/>
        <v>6.0536980749746713E-2</v>
      </c>
      <c r="S75" s="108">
        <f t="shared" si="68"/>
        <v>3.5637255186572048E-4</v>
      </c>
      <c r="T75" s="108">
        <f t="shared" si="69"/>
        <v>0.37888298728472553</v>
      </c>
      <c r="U75" s="108">
        <f t="shared" si="70"/>
        <v>0.34247104247104249</v>
      </c>
      <c r="V75" s="108">
        <f t="shared" si="71"/>
        <v>4.0234285915589578E-2</v>
      </c>
      <c r="W75" s="108">
        <f t="shared" si="72"/>
        <v>0</v>
      </c>
      <c r="X75" s="108">
        <f t="shared" si="73"/>
        <v>0</v>
      </c>
      <c r="Y75" s="42">
        <f t="shared" si="55"/>
        <v>0.86074275242534215</v>
      </c>
      <c r="Z75" s="109">
        <f t="shared" si="74"/>
        <v>3.7850439562753253E-2</v>
      </c>
      <c r="AA75" s="109">
        <f t="shared" si="75"/>
        <v>4.0234285915589578E-2</v>
      </c>
      <c r="AB75" s="110">
        <f t="shared" si="76"/>
        <v>0.34247104247104249</v>
      </c>
      <c r="AC75" s="111">
        <f t="shared" si="77"/>
        <v>48.85963509589503</v>
      </c>
      <c r="AD75" s="112">
        <f t="shared" si="78"/>
        <v>51.140364904104985</v>
      </c>
      <c r="AE75" s="112">
        <v>50</v>
      </c>
      <c r="AF75" s="113">
        <v>50</v>
      </c>
      <c r="AG75" s="114">
        <f t="shared" si="79"/>
        <v>81.598862934362927</v>
      </c>
      <c r="AH75" s="115">
        <f t="shared" si="80"/>
        <v>5.5898780919677904</v>
      </c>
      <c r="AI75" s="115">
        <f t="shared" si="81"/>
        <v>9.0858239050169303</v>
      </c>
      <c r="AJ75" s="116">
        <f t="shared" si="56"/>
        <v>96.274564931347641</v>
      </c>
      <c r="AK75" s="115">
        <f t="shared" si="57"/>
        <v>84.756407876317283</v>
      </c>
      <c r="AL75" s="115">
        <f t="shared" si="58"/>
        <v>5.8061836955107227</v>
      </c>
      <c r="AM75" s="116">
        <f t="shared" si="59"/>
        <v>9.4374084281720023</v>
      </c>
      <c r="AN75" s="115">
        <f t="shared" si="82"/>
        <v>0.35572328238019552</v>
      </c>
      <c r="AO75" s="115">
        <f t="shared" si="83"/>
        <v>4.1791189546564265E-2</v>
      </c>
      <c r="AP75" s="115">
        <f t="shared" si="84"/>
        <v>3.9315098011342864E-2</v>
      </c>
      <c r="AQ75" s="116">
        <f t="shared" si="60"/>
        <v>0.43682956993810262</v>
      </c>
      <c r="AR75" s="115">
        <f t="shared" si="61"/>
        <v>81.432967651571843</v>
      </c>
      <c r="AS75" s="115">
        <f t="shared" si="62"/>
        <v>9.5669323742176946</v>
      </c>
      <c r="AT75" s="115">
        <f t="shared" si="63"/>
        <v>9.0000999742104657</v>
      </c>
      <c r="AU75" s="117">
        <f t="shared" si="85"/>
        <v>9.0000999742104654E-2</v>
      </c>
      <c r="AV75" s="118"/>
      <c r="AW75" s="118">
        <f t="shared" si="86"/>
        <v>0.13776565735173332</v>
      </c>
      <c r="AX75" s="118">
        <f t="shared" si="87"/>
        <v>0.86223434264826659</v>
      </c>
      <c r="AY75" s="118">
        <f t="shared" si="88"/>
        <v>0.81432967651571841</v>
      </c>
      <c r="AZ75" s="118">
        <f t="shared" si="89"/>
        <v>9.5669323742176918E-2</v>
      </c>
      <c r="BA75" s="118">
        <f t="shared" si="53"/>
        <v>2</v>
      </c>
      <c r="BB75" s="119"/>
      <c r="BC75" s="120"/>
      <c r="BD75" s="121"/>
      <c r="BE75" s="122"/>
      <c r="BF75" s="123"/>
      <c r="BG75" s="124"/>
      <c r="BH75" s="125">
        <f t="shared" si="90"/>
        <v>0.27000299922631399</v>
      </c>
      <c r="BI75" s="126">
        <v>0</v>
      </c>
      <c r="BJ75" s="126">
        <f t="shared" si="91"/>
        <v>-0.27553131470346665</v>
      </c>
      <c r="BK75" s="126">
        <f t="shared" si="92"/>
        <v>-1.7244686852965332</v>
      </c>
      <c r="BL75" s="126">
        <f t="shared" si="93"/>
        <v>1.6286593530314368</v>
      </c>
      <c r="BM75" s="126">
        <f t="shared" si="94"/>
        <v>9.5669323742176918E-2</v>
      </c>
      <c r="BN75" s="127">
        <f t="shared" si="54"/>
        <v>-5.6683240000721669E-3</v>
      </c>
      <c r="BO75" s="128">
        <f t="shared" si="95"/>
        <v>0.94075087208363617</v>
      </c>
      <c r="BP75" s="129">
        <f t="shared" si="96"/>
        <v>1.0849118117587644E-2</v>
      </c>
      <c r="BQ75" s="107"/>
    </row>
    <row r="76" spans="1:69" x14ac:dyDescent="0.15">
      <c r="A76" s="37">
        <v>97</v>
      </c>
      <c r="B76" s="15" t="s">
        <v>167</v>
      </c>
      <c r="C76" s="15" t="s">
        <v>208</v>
      </c>
      <c r="D76" s="38">
        <v>0</v>
      </c>
      <c r="E76" s="39">
        <v>3.4799999999999998E-2</v>
      </c>
      <c r="F76" s="39">
        <v>6.8</v>
      </c>
      <c r="G76" s="39">
        <v>4.49</v>
      </c>
      <c r="H76" s="39">
        <v>0</v>
      </c>
      <c r="I76" s="39">
        <v>11.71</v>
      </c>
      <c r="J76" s="39">
        <v>71.81</v>
      </c>
      <c r="K76" s="39">
        <v>3.84</v>
      </c>
      <c r="L76" s="39">
        <v>0</v>
      </c>
      <c r="M76" s="39">
        <v>0</v>
      </c>
      <c r="N76" s="40">
        <v>98.684899999999999</v>
      </c>
      <c r="O76" s="41">
        <f t="shared" si="64"/>
        <v>0</v>
      </c>
      <c r="P76" s="108">
        <f t="shared" si="65"/>
        <v>2.8580814717477001E-4</v>
      </c>
      <c r="Q76" s="108">
        <f t="shared" si="66"/>
        <v>3.253893666583086E-2</v>
      </c>
      <c r="R76" s="108">
        <f t="shared" si="67"/>
        <v>5.6864235055724424E-2</v>
      </c>
      <c r="S76" s="108">
        <f t="shared" si="68"/>
        <v>0</v>
      </c>
      <c r="T76" s="108">
        <f t="shared" si="69"/>
        <v>0.37695155319491391</v>
      </c>
      <c r="U76" s="108">
        <f t="shared" si="70"/>
        <v>0.34657335907335912</v>
      </c>
      <c r="V76" s="108">
        <f t="shared" si="71"/>
        <v>3.5598999519784326E-2</v>
      </c>
      <c r="W76" s="108">
        <f t="shared" si="72"/>
        <v>0</v>
      </c>
      <c r="X76" s="108">
        <f t="shared" si="73"/>
        <v>0</v>
      </c>
      <c r="Y76" s="42">
        <f t="shared" si="55"/>
        <v>0.84881289165678742</v>
      </c>
      <c r="Z76" s="109">
        <f t="shared" si="74"/>
        <v>3.253893666583086E-2</v>
      </c>
      <c r="AA76" s="109">
        <f t="shared" si="75"/>
        <v>3.5598999519784326E-2</v>
      </c>
      <c r="AB76" s="110">
        <f t="shared" si="76"/>
        <v>0.34657335907335912</v>
      </c>
      <c r="AC76" s="111">
        <f t="shared" si="77"/>
        <v>48.857798854763438</v>
      </c>
      <c r="AD76" s="112">
        <f t="shared" si="78"/>
        <v>51.142201145236555</v>
      </c>
      <c r="AE76" s="112">
        <v>50</v>
      </c>
      <c r="AF76" s="113">
        <v>50</v>
      </c>
      <c r="AG76" s="114">
        <f t="shared" si="79"/>
        <v>82.576301399613897</v>
      </c>
      <c r="AH76" s="115">
        <f t="shared" si="80"/>
        <v>4.9458829200820995</v>
      </c>
      <c r="AI76" s="115">
        <f t="shared" si="81"/>
        <v>7.8108220675240352</v>
      </c>
      <c r="AJ76" s="116">
        <f t="shared" si="56"/>
        <v>95.333006387220024</v>
      </c>
      <c r="AK76" s="115">
        <f t="shared" si="57"/>
        <v>86.618795031186337</v>
      </c>
      <c r="AL76" s="115">
        <f t="shared" si="58"/>
        <v>5.1880068693030603</v>
      </c>
      <c r="AM76" s="116">
        <f t="shared" si="59"/>
        <v>8.1931980995106048</v>
      </c>
      <c r="AN76" s="115">
        <f t="shared" si="82"/>
        <v>0.36353973529971395</v>
      </c>
      <c r="AO76" s="115">
        <f t="shared" si="83"/>
        <v>3.7341735951544053E-2</v>
      </c>
      <c r="AP76" s="115">
        <f t="shared" si="84"/>
        <v>3.4131868802778992E-2</v>
      </c>
      <c r="AQ76" s="116">
        <f t="shared" si="60"/>
        <v>0.43501334005403702</v>
      </c>
      <c r="AR76" s="115">
        <f t="shared" si="61"/>
        <v>83.569790125184525</v>
      </c>
      <c r="AS76" s="115">
        <f t="shared" si="62"/>
        <v>8.5840438702191264</v>
      </c>
      <c r="AT76" s="115">
        <f t="shared" si="63"/>
        <v>7.8461660045963546</v>
      </c>
      <c r="AU76" s="117">
        <f t="shared" si="85"/>
        <v>7.8461660045963555E-2</v>
      </c>
      <c r="AV76" s="118"/>
      <c r="AW76" s="118">
        <f t="shared" si="86"/>
        <v>0.13107921978826401</v>
      </c>
      <c r="AX76" s="118">
        <f t="shared" si="87"/>
        <v>0.86892078021173602</v>
      </c>
      <c r="AY76" s="118">
        <f t="shared" si="88"/>
        <v>0.83569790125184518</v>
      </c>
      <c r="AZ76" s="118">
        <f t="shared" si="89"/>
        <v>8.5840438702191255E-2</v>
      </c>
      <c r="BA76" s="118">
        <f t="shared" si="53"/>
        <v>2</v>
      </c>
      <c r="BB76" s="119"/>
      <c r="BC76" s="120"/>
      <c r="BD76" s="121"/>
      <c r="BE76" s="122"/>
      <c r="BF76" s="123"/>
      <c r="BG76" s="124"/>
      <c r="BH76" s="125">
        <f t="shared" si="90"/>
        <v>0.23538498013789066</v>
      </c>
      <c r="BI76" s="126">
        <v>0</v>
      </c>
      <c r="BJ76" s="126">
        <f t="shared" si="91"/>
        <v>-0.26215843957652801</v>
      </c>
      <c r="BK76" s="126">
        <f t="shared" si="92"/>
        <v>-1.737841560423472</v>
      </c>
      <c r="BL76" s="126">
        <f t="shared" si="93"/>
        <v>1.6713958025036904</v>
      </c>
      <c r="BM76" s="126">
        <f t="shared" si="94"/>
        <v>8.5840438702191255E-2</v>
      </c>
      <c r="BN76" s="127">
        <f t="shared" si="54"/>
        <v>-7.3787786562278801E-3</v>
      </c>
      <c r="BO76" s="128">
        <f t="shared" si="95"/>
        <v>0.91404076251488975</v>
      </c>
      <c r="BP76" s="129">
        <f t="shared" si="96"/>
        <v>8.7835736646826919E-3</v>
      </c>
      <c r="BQ76" s="107"/>
    </row>
    <row r="77" spans="1:69" x14ac:dyDescent="0.15">
      <c r="A77" s="37">
        <v>98</v>
      </c>
      <c r="B77" s="15" t="s">
        <v>168</v>
      </c>
      <c r="C77" s="15" t="s">
        <v>208</v>
      </c>
      <c r="D77" s="38">
        <v>1.95E-2</v>
      </c>
      <c r="E77" s="39">
        <v>0</v>
      </c>
      <c r="F77" s="39">
        <v>6.38</v>
      </c>
      <c r="G77" s="39">
        <v>4.6500000000000004</v>
      </c>
      <c r="H77" s="39">
        <v>0</v>
      </c>
      <c r="I77" s="39">
        <v>11.59</v>
      </c>
      <c r="J77" s="39">
        <v>72.12</v>
      </c>
      <c r="K77" s="39">
        <v>3.45</v>
      </c>
      <c r="L77" s="39">
        <v>0</v>
      </c>
      <c r="M77" s="39">
        <v>0</v>
      </c>
      <c r="N77" s="40">
        <v>98.209599999999995</v>
      </c>
      <c r="O77" s="41">
        <f t="shared" si="64"/>
        <v>1.5282131661442007E-4</v>
      </c>
      <c r="P77" s="108">
        <f t="shared" si="65"/>
        <v>0</v>
      </c>
      <c r="Q77" s="108">
        <f t="shared" si="66"/>
        <v>3.0529178812941309E-2</v>
      </c>
      <c r="R77" s="108">
        <f t="shared" si="67"/>
        <v>5.8890577507598796E-2</v>
      </c>
      <c r="S77" s="108">
        <f t="shared" si="68"/>
        <v>0</v>
      </c>
      <c r="T77" s="108">
        <f t="shared" si="69"/>
        <v>0.37308868501529052</v>
      </c>
      <c r="U77" s="108">
        <f t="shared" si="70"/>
        <v>0.34806949806949811</v>
      </c>
      <c r="V77" s="108">
        <f t="shared" si="71"/>
        <v>3.1983476131056232E-2</v>
      </c>
      <c r="W77" s="108">
        <f t="shared" si="72"/>
        <v>0</v>
      </c>
      <c r="X77" s="108">
        <f t="shared" si="73"/>
        <v>0</v>
      </c>
      <c r="Y77" s="42">
        <f t="shared" si="55"/>
        <v>0.8427142368529994</v>
      </c>
      <c r="Z77" s="109">
        <f t="shared" si="74"/>
        <v>3.0529178812941309E-2</v>
      </c>
      <c r="AA77" s="109">
        <f t="shared" si="75"/>
        <v>3.1983476131056232E-2</v>
      </c>
      <c r="AB77" s="110">
        <f t="shared" si="76"/>
        <v>0.34806949806949811</v>
      </c>
      <c r="AC77" s="111">
        <f t="shared" si="77"/>
        <v>48.721397486621129</v>
      </c>
      <c r="AD77" s="112">
        <f t="shared" si="78"/>
        <v>51.278602513378878</v>
      </c>
      <c r="AE77" s="112">
        <v>50</v>
      </c>
      <c r="AF77" s="113">
        <v>50</v>
      </c>
      <c r="AG77" s="114">
        <f t="shared" si="79"/>
        <v>82.932778957528967</v>
      </c>
      <c r="AH77" s="115">
        <f t="shared" si="80"/>
        <v>4.4435666860112617</v>
      </c>
      <c r="AI77" s="115">
        <f t="shared" si="81"/>
        <v>7.3283889398240216</v>
      </c>
      <c r="AJ77" s="116">
        <f t="shared" si="56"/>
        <v>94.704734583364257</v>
      </c>
      <c r="AK77" s="115">
        <f t="shared" si="57"/>
        <v>87.5698340979215</v>
      </c>
      <c r="AL77" s="115">
        <f t="shared" si="58"/>
        <v>4.6920216877856227</v>
      </c>
      <c r="AM77" s="116">
        <f t="shared" si="59"/>
        <v>7.7381442142928716</v>
      </c>
      <c r="AN77" s="115">
        <f t="shared" si="82"/>
        <v>0.36753125342757648</v>
      </c>
      <c r="AO77" s="115">
        <f t="shared" si="83"/>
        <v>3.3771781602853906E-2</v>
      </c>
      <c r="AP77" s="115">
        <f t="shared" si="84"/>
        <v>3.2236169550813605E-2</v>
      </c>
      <c r="AQ77" s="116">
        <f t="shared" si="60"/>
        <v>0.43353920458124395</v>
      </c>
      <c r="AR77" s="115">
        <f t="shared" si="61"/>
        <v>84.774629270858071</v>
      </c>
      <c r="AS77" s="115">
        <f t="shared" si="62"/>
        <v>7.789787231693178</v>
      </c>
      <c r="AT77" s="115">
        <f t="shared" si="63"/>
        <v>7.4355834974487625</v>
      </c>
      <c r="AU77" s="117">
        <f t="shared" si="85"/>
        <v>7.4355834974487625E-2</v>
      </c>
      <c r="AV77" s="118"/>
      <c r="AW77" s="118">
        <f t="shared" si="86"/>
        <v>0.1363273254453467</v>
      </c>
      <c r="AX77" s="118">
        <f t="shared" si="87"/>
        <v>0.86367267455465324</v>
      </c>
      <c r="AY77" s="118">
        <f t="shared" si="88"/>
        <v>0.8477462927085806</v>
      </c>
      <c r="AZ77" s="118">
        <f t="shared" si="89"/>
        <v>7.7897872316931779E-2</v>
      </c>
      <c r="BA77" s="118">
        <f t="shared" si="53"/>
        <v>2</v>
      </c>
      <c r="BB77" s="119"/>
      <c r="BC77" s="120"/>
      <c r="BD77" s="121"/>
      <c r="BE77" s="122"/>
      <c r="BF77" s="123"/>
      <c r="BG77" s="124"/>
      <c r="BH77" s="125">
        <f t="shared" si="90"/>
        <v>0.22306750492346289</v>
      </c>
      <c r="BI77" s="126">
        <v>0</v>
      </c>
      <c r="BJ77" s="126">
        <f t="shared" si="91"/>
        <v>-0.27265465089069341</v>
      </c>
      <c r="BK77" s="126">
        <f t="shared" si="92"/>
        <v>-1.7273453491093065</v>
      </c>
      <c r="BL77" s="126">
        <f t="shared" si="93"/>
        <v>1.6954925854171612</v>
      </c>
      <c r="BM77" s="126">
        <f t="shared" si="94"/>
        <v>7.7897872316931779E-2</v>
      </c>
      <c r="BN77" s="127">
        <f t="shared" si="54"/>
        <v>-3.5420373424441265E-3</v>
      </c>
      <c r="BO77" s="128">
        <f t="shared" si="95"/>
        <v>0.95452972928409152</v>
      </c>
      <c r="BP77" s="129">
        <f t="shared" si="96"/>
        <v>0</v>
      </c>
      <c r="BQ77" s="107"/>
    </row>
    <row r="78" spans="1:69" x14ac:dyDescent="0.15">
      <c r="A78" s="37">
        <v>99</v>
      </c>
      <c r="B78" s="15" t="s">
        <v>169</v>
      </c>
      <c r="C78" s="15" t="s">
        <v>208</v>
      </c>
      <c r="D78" s="38">
        <v>0</v>
      </c>
      <c r="E78" s="39">
        <v>0</v>
      </c>
      <c r="F78" s="39">
        <v>8.14</v>
      </c>
      <c r="G78" s="39">
        <v>4.72</v>
      </c>
      <c r="H78" s="39">
        <v>2.12E-2</v>
      </c>
      <c r="I78" s="39">
        <v>11.65</v>
      </c>
      <c r="J78" s="39">
        <v>69.099999999999994</v>
      </c>
      <c r="K78" s="39">
        <v>4.4800000000000004</v>
      </c>
      <c r="L78" s="39">
        <v>0</v>
      </c>
      <c r="M78" s="39">
        <v>0</v>
      </c>
      <c r="N78" s="40">
        <v>98.1113</v>
      </c>
      <c r="O78" s="41">
        <f t="shared" si="64"/>
        <v>0</v>
      </c>
      <c r="P78" s="108">
        <f t="shared" si="65"/>
        <v>0</v>
      </c>
      <c r="Q78" s="108">
        <f t="shared" si="66"/>
        <v>3.8951021244097536E-2</v>
      </c>
      <c r="R78" s="108">
        <f t="shared" si="67"/>
        <v>5.9777102330293819E-2</v>
      </c>
      <c r="S78" s="108">
        <f t="shared" si="68"/>
        <v>2.8296247563869937E-4</v>
      </c>
      <c r="T78" s="108">
        <f t="shared" si="69"/>
        <v>0.37502011910510219</v>
      </c>
      <c r="U78" s="108">
        <f t="shared" si="70"/>
        <v>0.33349420849420847</v>
      </c>
      <c r="V78" s="108">
        <f t="shared" si="71"/>
        <v>4.1532166106415053E-2</v>
      </c>
      <c r="W78" s="108">
        <f t="shared" si="72"/>
        <v>0</v>
      </c>
      <c r="X78" s="108">
        <f t="shared" si="73"/>
        <v>0</v>
      </c>
      <c r="Y78" s="42">
        <f t="shared" si="55"/>
        <v>0.8490575797557558</v>
      </c>
      <c r="Z78" s="109">
        <f t="shared" si="74"/>
        <v>3.8951021244097536E-2</v>
      </c>
      <c r="AA78" s="109">
        <f t="shared" si="75"/>
        <v>4.1532166106415053E-2</v>
      </c>
      <c r="AB78" s="110">
        <f t="shared" si="76"/>
        <v>0.33349420849420847</v>
      </c>
      <c r="AC78" s="111">
        <f t="shared" si="77"/>
        <v>48.757281686809492</v>
      </c>
      <c r="AD78" s="112">
        <f t="shared" si="78"/>
        <v>51.242718313190494</v>
      </c>
      <c r="AE78" s="112">
        <v>50</v>
      </c>
      <c r="AF78" s="113">
        <v>50</v>
      </c>
      <c r="AG78" s="114">
        <f t="shared" si="79"/>
        <v>79.459997586872589</v>
      </c>
      <c r="AH78" s="115">
        <f t="shared" si="80"/>
        <v>5.7701967400957841</v>
      </c>
      <c r="AI78" s="115">
        <f t="shared" si="81"/>
        <v>9.3500134749478914</v>
      </c>
      <c r="AJ78" s="116">
        <f t="shared" si="56"/>
        <v>94.580207801916259</v>
      </c>
      <c r="AK78" s="115">
        <f t="shared" si="57"/>
        <v>84.013346379286205</v>
      </c>
      <c r="AL78" s="115">
        <f t="shared" si="58"/>
        <v>6.1008501400003023</v>
      </c>
      <c r="AM78" s="116">
        <f t="shared" si="59"/>
        <v>9.8858034807134914</v>
      </c>
      <c r="AN78" s="115">
        <f t="shared" si="82"/>
        <v>0.3526046476792068</v>
      </c>
      <c r="AO78" s="115">
        <f t="shared" si="83"/>
        <v>4.391211128801685E-2</v>
      </c>
      <c r="AP78" s="115">
        <f t="shared" si="84"/>
        <v>4.1183057374619518E-2</v>
      </c>
      <c r="AQ78" s="116">
        <f t="shared" si="60"/>
        <v>0.43769981634184318</v>
      </c>
      <c r="AR78" s="115">
        <f t="shared" si="61"/>
        <v>80.558555090601843</v>
      </c>
      <c r="AS78" s="115">
        <f t="shared" si="62"/>
        <v>10.032471947331485</v>
      </c>
      <c r="AT78" s="115">
        <f t="shared" si="63"/>
        <v>9.4089729620666738</v>
      </c>
      <c r="AU78" s="117">
        <f t="shared" si="85"/>
        <v>9.4089729620666751E-2</v>
      </c>
      <c r="AV78" s="118"/>
      <c r="AW78" s="118">
        <f t="shared" si="86"/>
        <v>0.13748271466167994</v>
      </c>
      <c r="AX78" s="118">
        <f t="shared" si="87"/>
        <v>0.86251728533832006</v>
      </c>
      <c r="AY78" s="118">
        <f t="shared" si="88"/>
        <v>0.80558555090601847</v>
      </c>
      <c r="AZ78" s="118">
        <f t="shared" si="89"/>
        <v>0.10032471947331484</v>
      </c>
      <c r="BA78" s="118">
        <f t="shared" si="53"/>
        <v>2</v>
      </c>
      <c r="BB78" s="119"/>
      <c r="BC78" s="120"/>
      <c r="BD78" s="121"/>
      <c r="BE78" s="122"/>
      <c r="BF78" s="123"/>
      <c r="BG78" s="124"/>
      <c r="BH78" s="125">
        <f t="shared" si="90"/>
        <v>0.28226918886200025</v>
      </c>
      <c r="BI78" s="126">
        <v>0</v>
      </c>
      <c r="BJ78" s="126">
        <f t="shared" si="91"/>
        <v>-0.27496542932335988</v>
      </c>
      <c r="BK78" s="126">
        <f t="shared" si="92"/>
        <v>-1.7250345706766401</v>
      </c>
      <c r="BL78" s="126">
        <f t="shared" si="93"/>
        <v>1.6111711018120369</v>
      </c>
      <c r="BM78" s="126">
        <f t="shared" si="94"/>
        <v>0.10032471947331484</v>
      </c>
      <c r="BN78" s="127">
        <f t="shared" si="54"/>
        <v>-6.2349898526480318E-3</v>
      </c>
      <c r="BO78" s="128">
        <f t="shared" si="95"/>
        <v>0.93785190842914323</v>
      </c>
      <c r="BP78" s="129">
        <f t="shared" si="96"/>
        <v>0</v>
      </c>
      <c r="BQ78" s="107"/>
    </row>
    <row r="79" spans="1:69" x14ac:dyDescent="0.15">
      <c r="A79" s="37">
        <v>109</v>
      </c>
      <c r="B79" s="15" t="s">
        <v>177</v>
      </c>
      <c r="C79" s="15" t="s">
        <v>208</v>
      </c>
      <c r="D79" s="38">
        <v>0</v>
      </c>
      <c r="E79" s="39">
        <v>0</v>
      </c>
      <c r="F79" s="39">
        <v>6.9</v>
      </c>
      <c r="G79" s="39">
        <v>5.87</v>
      </c>
      <c r="H79" s="39">
        <v>0</v>
      </c>
      <c r="I79" s="39">
        <v>10.91</v>
      </c>
      <c r="J79" s="39">
        <v>71.239999999999995</v>
      </c>
      <c r="K79" s="39">
        <v>3.75</v>
      </c>
      <c r="L79" s="39">
        <v>0</v>
      </c>
      <c r="M79" s="39">
        <v>0</v>
      </c>
      <c r="N79" s="40">
        <v>98.670100000000005</v>
      </c>
      <c r="O79" s="41">
        <f t="shared" si="64"/>
        <v>0</v>
      </c>
      <c r="P79" s="108">
        <f t="shared" si="65"/>
        <v>0</v>
      </c>
      <c r="Q79" s="108">
        <f t="shared" si="66"/>
        <v>3.3017450440328375E-2</v>
      </c>
      <c r="R79" s="108">
        <f t="shared" si="67"/>
        <v>7.4341438703140833E-2</v>
      </c>
      <c r="S79" s="108">
        <f t="shared" si="68"/>
        <v>0</v>
      </c>
      <c r="T79" s="108">
        <f t="shared" si="69"/>
        <v>0.35119909866409144</v>
      </c>
      <c r="U79" s="108">
        <f t="shared" si="70"/>
        <v>0.34382239382239382</v>
      </c>
      <c r="V79" s="108">
        <f t="shared" si="71"/>
        <v>3.4764647968539383E-2</v>
      </c>
      <c r="W79" s="108">
        <f t="shared" si="72"/>
        <v>0</v>
      </c>
      <c r="X79" s="108">
        <f t="shared" si="73"/>
        <v>0</v>
      </c>
      <c r="Y79" s="42">
        <f t="shared" si="55"/>
        <v>0.8371450295984938</v>
      </c>
      <c r="Z79" s="109">
        <f t="shared" si="74"/>
        <v>3.3017450440328375E-2</v>
      </c>
      <c r="AA79" s="109">
        <f t="shared" si="75"/>
        <v>3.4764647968539383E-2</v>
      </c>
      <c r="AB79" s="110">
        <f t="shared" si="76"/>
        <v>0.34382239382239382</v>
      </c>
      <c r="AC79" s="111">
        <f t="shared" si="77"/>
        <v>49.167644515392119</v>
      </c>
      <c r="AD79" s="112">
        <f t="shared" si="78"/>
        <v>50.832355484607895</v>
      </c>
      <c r="AE79" s="112">
        <v>50</v>
      </c>
      <c r="AF79" s="113">
        <v>50</v>
      </c>
      <c r="AG79" s="114">
        <f t="shared" si="79"/>
        <v>81.92084266409266</v>
      </c>
      <c r="AH79" s="115">
        <f t="shared" si="80"/>
        <v>4.8299637891426759</v>
      </c>
      <c r="AI79" s="115">
        <f t="shared" si="81"/>
        <v>7.9256870979288019</v>
      </c>
      <c r="AJ79" s="116">
        <f t="shared" si="56"/>
        <v>94.676493551164143</v>
      </c>
      <c r="AK79" s="115">
        <f t="shared" si="57"/>
        <v>86.527119447893142</v>
      </c>
      <c r="AL79" s="115">
        <f t="shared" si="58"/>
        <v>5.1015448586850276</v>
      </c>
      <c r="AM79" s="116">
        <f t="shared" si="59"/>
        <v>8.3713356934218108</v>
      </c>
      <c r="AN79" s="115">
        <f t="shared" si="82"/>
        <v>0.36315497218598264</v>
      </c>
      <c r="AO79" s="115">
        <f t="shared" si="83"/>
        <v>3.671940802259667E-2</v>
      </c>
      <c r="AP79" s="115">
        <f t="shared" si="84"/>
        <v>3.4873968396902467E-2</v>
      </c>
      <c r="AQ79" s="116">
        <f t="shared" si="60"/>
        <v>0.43474834860548178</v>
      </c>
      <c r="AR79" s="115">
        <f t="shared" si="61"/>
        <v>83.532225792427909</v>
      </c>
      <c r="AS79" s="115">
        <f t="shared" si="62"/>
        <v>8.4461293850521759</v>
      </c>
      <c r="AT79" s="115">
        <f t="shared" si="63"/>
        <v>8.0216448225199155</v>
      </c>
      <c r="AU79" s="117">
        <f t="shared" si="85"/>
        <v>8.0216448225199133E-2</v>
      </c>
      <c r="AV79" s="118"/>
      <c r="AW79" s="118">
        <f t="shared" si="86"/>
        <v>0.17469884106243391</v>
      </c>
      <c r="AX79" s="118">
        <f t="shared" si="87"/>
        <v>0.82530115893756606</v>
      </c>
      <c r="AY79" s="118">
        <f t="shared" si="88"/>
        <v>0.83532225792427905</v>
      </c>
      <c r="AZ79" s="118">
        <f t="shared" si="89"/>
        <v>8.4461293850521743E-2</v>
      </c>
      <c r="BA79" s="118">
        <f t="shared" si="53"/>
        <v>2</v>
      </c>
      <c r="BB79" s="119"/>
      <c r="BC79" s="120"/>
      <c r="BD79" s="121"/>
      <c r="BE79" s="122"/>
      <c r="BF79" s="123"/>
      <c r="BG79" s="124"/>
      <c r="BH79" s="125">
        <f t="shared" si="90"/>
        <v>0.2406493446755974</v>
      </c>
      <c r="BI79" s="126">
        <v>0</v>
      </c>
      <c r="BJ79" s="126">
        <f t="shared" si="91"/>
        <v>-0.34939768212486783</v>
      </c>
      <c r="BK79" s="126">
        <f t="shared" si="92"/>
        <v>-1.6506023178751321</v>
      </c>
      <c r="BL79" s="126">
        <f t="shared" si="93"/>
        <v>1.6706445158485581</v>
      </c>
      <c r="BM79" s="126">
        <f t="shared" si="94"/>
        <v>8.4461293850521743E-2</v>
      </c>
      <c r="BN79" s="127">
        <f t="shared" si="54"/>
        <v>-4.2448456253226241E-3</v>
      </c>
      <c r="BO79" s="128">
        <f t="shared" si="95"/>
        <v>0.94974211935664776</v>
      </c>
      <c r="BP79" s="129">
        <f t="shared" si="96"/>
        <v>0</v>
      </c>
      <c r="BQ79" s="107"/>
    </row>
    <row r="80" spans="1:69" x14ac:dyDescent="0.15">
      <c r="A80" s="37">
        <v>110</v>
      </c>
      <c r="B80" s="15" t="s">
        <v>178</v>
      </c>
      <c r="C80" s="15" t="s">
        <v>208</v>
      </c>
      <c r="D80" s="38">
        <v>0</v>
      </c>
      <c r="E80" s="39">
        <v>0</v>
      </c>
      <c r="F80" s="39">
        <v>6.9</v>
      </c>
      <c r="G80" s="39">
        <v>5.95</v>
      </c>
      <c r="H80" s="39">
        <v>0</v>
      </c>
      <c r="I80" s="39">
        <v>10.84</v>
      </c>
      <c r="J80" s="39">
        <v>70.91</v>
      </c>
      <c r="K80" s="39">
        <v>3.69</v>
      </c>
      <c r="L80" s="39">
        <v>0</v>
      </c>
      <c r="M80" s="39">
        <v>0</v>
      </c>
      <c r="N80" s="40">
        <v>98.290099999999995</v>
      </c>
      <c r="O80" s="41">
        <f t="shared" ref="O80:O115" si="97">D80/$BS$13</f>
        <v>0</v>
      </c>
      <c r="P80" s="108">
        <f t="shared" ref="P80:P115" si="98">E80/$BS$14</f>
        <v>0</v>
      </c>
      <c r="Q80" s="108">
        <f t="shared" ref="Q80:Q115" si="99">F80/$BS$15</f>
        <v>3.3017450440328375E-2</v>
      </c>
      <c r="R80" s="108">
        <f t="shared" ref="R80:R115" si="100">G80/$BS$16</f>
        <v>7.5354609929078026E-2</v>
      </c>
      <c r="S80" s="108">
        <f t="shared" ref="S80:S115" si="101">H80/$BS$22</f>
        <v>0</v>
      </c>
      <c r="T80" s="108">
        <f t="shared" ref="T80:T115" si="102">I80/$BS$17</f>
        <v>0.34894575889264445</v>
      </c>
      <c r="U80" s="108">
        <f t="shared" ref="U80:U115" si="103">J80/$BS$18</f>
        <v>0.34222972972972976</v>
      </c>
      <c r="V80" s="108">
        <f t="shared" ref="V80:V115" si="104">K80/$BS$19</f>
        <v>3.420841360104275E-2</v>
      </c>
      <c r="W80" s="108">
        <f t="shared" ref="W80:W115" si="105">L80/$BS$20</f>
        <v>0</v>
      </c>
      <c r="X80" s="108">
        <f t="shared" ref="X80:X115" si="106">M80/$BS$21</f>
        <v>0</v>
      </c>
      <c r="Y80" s="42">
        <f t="shared" si="55"/>
        <v>0.83375596259282336</v>
      </c>
      <c r="Z80" s="109">
        <f t="shared" ref="Z80:Z115" si="107">Q80</f>
        <v>3.3017450440328375E-2</v>
      </c>
      <c r="AA80" s="109">
        <f t="shared" ref="AA80:AA115" si="108">V80+W80</f>
        <v>3.420841360104275E-2</v>
      </c>
      <c r="AB80" s="110">
        <f t="shared" ref="AB80:AB115" si="109">U80</f>
        <v>0.34222972972972976</v>
      </c>
      <c r="AC80" s="111">
        <f t="shared" ref="AC80:AC115" si="110">((U80+V80+W80+X80+Q80)/Y80)*100</f>
        <v>49.109764984201306</v>
      </c>
      <c r="AD80" s="112">
        <f t="shared" ref="AD80:AD115" si="111">((O80+P80+R80+S80+T80)/Y80)*100</f>
        <v>50.890235015798702</v>
      </c>
      <c r="AE80" s="112">
        <v>50</v>
      </c>
      <c r="AF80" s="113">
        <v>50</v>
      </c>
      <c r="AG80" s="114">
        <f t="shared" ref="AG80:AG115" si="112">J80*$BS$28/$BS$18</f>
        <v>81.541366554054051</v>
      </c>
      <c r="AH80" s="115">
        <f t="shared" ref="AH80:AH115" si="113">K80*$BS$24/$BS$19</f>
        <v>4.7526843685163929</v>
      </c>
      <c r="AI80" s="115">
        <f t="shared" ref="AI80:AI115" si="114">F80*$BS$25/$BS$15</f>
        <v>7.9256870979288019</v>
      </c>
      <c r="AJ80" s="116">
        <f t="shared" si="56"/>
        <v>94.21973802049925</v>
      </c>
      <c r="AK80" s="115">
        <f t="shared" si="57"/>
        <v>86.543826449945357</v>
      </c>
      <c r="AL80" s="115">
        <f t="shared" si="58"/>
        <v>5.044255554480908</v>
      </c>
      <c r="AM80" s="116">
        <f t="shared" si="59"/>
        <v>8.4119179955737327</v>
      </c>
      <c r="AN80" s="115">
        <f t="shared" ref="AN80:AN115" si="115">AK80/$BS$28</f>
        <v>0.36322509159946009</v>
      </c>
      <c r="AO80" s="115">
        <f t="shared" ref="AO80:AO115" si="116">AL80/$BS$24</f>
        <v>3.6307056588928403E-2</v>
      </c>
      <c r="AP80" s="115">
        <f t="shared" ref="AP80:AP115" si="117">AM80/$BS$25</f>
        <v>3.5043029341840053E-2</v>
      </c>
      <c r="AQ80" s="116">
        <f t="shared" si="60"/>
        <v>0.43457517753022856</v>
      </c>
      <c r="AR80" s="115">
        <f t="shared" si="61"/>
        <v>83.58164717638401</v>
      </c>
      <c r="AS80" s="115">
        <f t="shared" si="62"/>
        <v>8.3546089298675881</v>
      </c>
      <c r="AT80" s="115">
        <f t="shared" si="63"/>
        <v>8.063743893748395</v>
      </c>
      <c r="AU80" s="117">
        <f t="shared" ref="AU80:AU87" si="118">Q80/(Q80+U80+V80)</f>
        <v>8.063743893748393E-2</v>
      </c>
      <c r="AV80" s="118"/>
      <c r="AW80" s="118">
        <f t="shared" ref="AW80:AW87" si="119">R80/(R80+T80)</f>
        <v>0.17759732365620365</v>
      </c>
      <c r="AX80" s="118">
        <f t="shared" ref="AX80:AX87" si="120">T80/(R80+T80)</f>
        <v>0.82240267634379627</v>
      </c>
      <c r="AY80" s="118">
        <f t="shared" ref="AY80:AY87" si="121">U80/(Q80+U80+V80)</f>
        <v>0.83581647176384011</v>
      </c>
      <c r="AZ80" s="118">
        <f t="shared" ref="AZ80:AZ87" si="122">V80/(Q80+U80+V80)</f>
        <v>8.354608929867588E-2</v>
      </c>
      <c r="BA80" s="118">
        <f t="shared" si="53"/>
        <v>2</v>
      </c>
      <c r="BB80" s="119"/>
      <c r="BC80" s="120"/>
      <c r="BD80" s="121"/>
      <c r="BE80" s="122"/>
      <c r="BF80" s="123"/>
      <c r="BG80" s="124"/>
      <c r="BH80" s="125">
        <f t="shared" ref="BH80:BH115" si="123">AU80*3</f>
        <v>0.24191231681245179</v>
      </c>
      <c r="BI80" s="126">
        <v>0</v>
      </c>
      <c r="BJ80" s="126">
        <f t="shared" ref="BJ80:BJ115" si="124">-2*AW80</f>
        <v>-0.3551946473124073</v>
      </c>
      <c r="BK80" s="126">
        <f t="shared" ref="BK80:BK115" si="125">-2*AX80</f>
        <v>-1.6448053526875925</v>
      </c>
      <c r="BL80" s="126">
        <f t="shared" ref="BL80:BL115" si="126">2*AY80</f>
        <v>1.6716329435276802</v>
      </c>
      <c r="BM80" s="126">
        <f t="shared" ref="BM80:BM115" si="127">AZ80</f>
        <v>8.354608929867588E-2</v>
      </c>
      <c r="BN80" s="127">
        <f t="shared" si="54"/>
        <v>-2.9086503611919223E-3</v>
      </c>
      <c r="BO80" s="128">
        <f t="shared" ref="BO80:BO115" si="128">Q80/V80</f>
        <v>0.96518508064699993</v>
      </c>
      <c r="BP80" s="129">
        <f t="shared" ref="BP80:BP115" si="129">P80/Q80</f>
        <v>0</v>
      </c>
      <c r="BQ80" s="107"/>
    </row>
    <row r="81" spans="1:70" x14ac:dyDescent="0.15">
      <c r="A81" s="37">
        <v>112</v>
      </c>
      <c r="B81" s="15" t="s">
        <v>179</v>
      </c>
      <c r="C81" s="15" t="s">
        <v>208</v>
      </c>
      <c r="D81" s="38">
        <v>0</v>
      </c>
      <c r="E81" s="39">
        <v>4.7600000000000003E-2</v>
      </c>
      <c r="F81" s="39">
        <v>6.76</v>
      </c>
      <c r="G81" s="39">
        <v>3.08</v>
      </c>
      <c r="H81" s="39">
        <v>0</v>
      </c>
      <c r="I81" s="39">
        <v>12.36</v>
      </c>
      <c r="J81" s="39">
        <v>73.010000000000005</v>
      </c>
      <c r="K81" s="39">
        <v>3.66</v>
      </c>
      <c r="L81" s="39">
        <v>0</v>
      </c>
      <c r="M81" s="39">
        <v>0</v>
      </c>
      <c r="N81" s="40">
        <v>98.917699999999996</v>
      </c>
      <c r="O81" s="41">
        <f t="shared" si="97"/>
        <v>0</v>
      </c>
      <c r="P81" s="108">
        <f t="shared" si="98"/>
        <v>3.9093298291721418E-4</v>
      </c>
      <c r="Q81" s="108">
        <f t="shared" si="99"/>
        <v>3.2347531156031853E-2</v>
      </c>
      <c r="R81" s="108">
        <f t="shared" si="100"/>
        <v>3.9007092198581561E-2</v>
      </c>
      <c r="S81" s="108">
        <f t="shared" si="101"/>
        <v>0</v>
      </c>
      <c r="T81" s="108">
        <f t="shared" si="102"/>
        <v>0.39787542250120711</v>
      </c>
      <c r="U81" s="108">
        <f t="shared" si="103"/>
        <v>0.3523648648648649</v>
      </c>
      <c r="V81" s="108">
        <f t="shared" si="104"/>
        <v>3.3930296417294441E-2</v>
      </c>
      <c r="W81" s="108">
        <f t="shared" si="105"/>
        <v>0</v>
      </c>
      <c r="X81" s="108">
        <f t="shared" si="106"/>
        <v>0</v>
      </c>
      <c r="Y81" s="42">
        <f t="shared" si="55"/>
        <v>0.85591614012089712</v>
      </c>
      <c r="Z81" s="109">
        <f t="shared" si="107"/>
        <v>3.2347531156031853E-2</v>
      </c>
      <c r="AA81" s="109">
        <f t="shared" si="108"/>
        <v>3.3930296417294441E-2</v>
      </c>
      <c r="AB81" s="110">
        <f t="shared" si="109"/>
        <v>0.3523648648648649</v>
      </c>
      <c r="AC81" s="111">
        <f t="shared" si="110"/>
        <v>48.911648327961011</v>
      </c>
      <c r="AD81" s="112">
        <f t="shared" si="111"/>
        <v>51.088351672038982</v>
      </c>
      <c r="AE81" s="112">
        <v>50</v>
      </c>
      <c r="AF81" s="113">
        <v>50</v>
      </c>
      <c r="AG81" s="114">
        <f t="shared" si="112"/>
        <v>83.956214527027029</v>
      </c>
      <c r="AH81" s="115">
        <f t="shared" si="113"/>
        <v>4.7140446582032522</v>
      </c>
      <c r="AI81" s="115">
        <f t="shared" si="114"/>
        <v>7.7648760553621292</v>
      </c>
      <c r="AJ81" s="116">
        <f t="shared" si="56"/>
        <v>96.435135240592416</v>
      </c>
      <c r="AK81" s="115">
        <f t="shared" si="57"/>
        <v>87.059777867856766</v>
      </c>
      <c r="AL81" s="115">
        <f t="shared" si="58"/>
        <v>4.8883061619008039</v>
      </c>
      <c r="AM81" s="116">
        <f t="shared" si="59"/>
        <v>8.0519159702424119</v>
      </c>
      <c r="AN81" s="115">
        <f t="shared" si="115"/>
        <v>0.36539054358742062</v>
      </c>
      <c r="AO81" s="115">
        <f t="shared" si="116"/>
        <v>3.5184579077576876E-2</v>
      </c>
      <c r="AP81" s="115">
        <f t="shared" si="117"/>
        <v>3.3543304600889716E-2</v>
      </c>
      <c r="AQ81" s="116">
        <f t="shared" si="60"/>
        <v>0.43411842726588723</v>
      </c>
      <c r="AR81" s="115">
        <f t="shared" si="61"/>
        <v>84.168402131344592</v>
      </c>
      <c r="AS81" s="115">
        <f t="shared" si="62"/>
        <v>8.1048342727979055</v>
      </c>
      <c r="AT81" s="115">
        <f t="shared" si="63"/>
        <v>7.7267635958575047</v>
      </c>
      <c r="AU81" s="117">
        <f t="shared" si="118"/>
        <v>7.726763595857504E-2</v>
      </c>
      <c r="AV81" s="118"/>
      <c r="AW81" s="118">
        <f t="shared" si="119"/>
        <v>8.9285084401663356E-2</v>
      </c>
      <c r="AX81" s="118">
        <f t="shared" si="120"/>
        <v>0.91071491559833662</v>
      </c>
      <c r="AY81" s="118">
        <f t="shared" si="121"/>
        <v>0.84168402131344588</v>
      </c>
      <c r="AZ81" s="118">
        <f t="shared" si="122"/>
        <v>8.1048342727979047E-2</v>
      </c>
      <c r="BA81" s="118">
        <f t="shared" si="53"/>
        <v>2</v>
      </c>
      <c r="BB81" s="119"/>
      <c r="BC81" s="120"/>
      <c r="BD81" s="121"/>
      <c r="BE81" s="122"/>
      <c r="BF81" s="123"/>
      <c r="BG81" s="124"/>
      <c r="BH81" s="125">
        <f t="shared" si="123"/>
        <v>0.23180290787572511</v>
      </c>
      <c r="BI81" s="126">
        <v>0</v>
      </c>
      <c r="BJ81" s="126">
        <f t="shared" si="124"/>
        <v>-0.17857016880332671</v>
      </c>
      <c r="BK81" s="126">
        <f t="shared" si="125"/>
        <v>-1.8214298311966732</v>
      </c>
      <c r="BL81" s="126">
        <f t="shared" si="126"/>
        <v>1.6833680426268918</v>
      </c>
      <c r="BM81" s="126">
        <f t="shared" si="127"/>
        <v>8.1048342727979047E-2</v>
      </c>
      <c r="BN81" s="127">
        <f t="shared" si="54"/>
        <v>-3.780706769403952E-3</v>
      </c>
      <c r="BO81" s="128">
        <f t="shared" si="128"/>
        <v>0.95335244815439202</v>
      </c>
      <c r="BP81" s="129">
        <f t="shared" si="129"/>
        <v>1.2085404015271094E-2</v>
      </c>
      <c r="BQ81" s="107"/>
    </row>
    <row r="82" spans="1:70" x14ac:dyDescent="0.15">
      <c r="A82" s="37">
        <v>117</v>
      </c>
      <c r="B82" s="15" t="s">
        <v>184</v>
      </c>
      <c r="C82" s="15" t="s">
        <v>208</v>
      </c>
      <c r="D82" s="38">
        <v>1.7500000000000002E-2</v>
      </c>
      <c r="E82" s="39">
        <v>0</v>
      </c>
      <c r="F82" s="39">
        <v>4.88</v>
      </c>
      <c r="G82" s="39">
        <v>1.89</v>
      </c>
      <c r="H82" s="39">
        <v>0</v>
      </c>
      <c r="I82" s="39">
        <v>12.98</v>
      </c>
      <c r="J82" s="39">
        <v>76.64</v>
      </c>
      <c r="K82" s="39">
        <v>2.4900000000000002</v>
      </c>
      <c r="L82" s="39">
        <v>4.36E-2</v>
      </c>
      <c r="M82" s="39">
        <v>0</v>
      </c>
      <c r="N82" s="40">
        <v>98.941199999999995</v>
      </c>
      <c r="O82" s="41">
        <f t="shared" si="97"/>
        <v>1.3714733542319752E-4</v>
      </c>
      <c r="P82" s="108">
        <f t="shared" si="98"/>
        <v>0</v>
      </c>
      <c r="Q82" s="108">
        <f t="shared" si="99"/>
        <v>2.3351472195478618E-2</v>
      </c>
      <c r="R82" s="108">
        <f t="shared" si="100"/>
        <v>2.3936170212765957E-2</v>
      </c>
      <c r="S82" s="108">
        <f t="shared" si="101"/>
        <v>0</v>
      </c>
      <c r="T82" s="108">
        <f t="shared" si="102"/>
        <v>0.41783357476259458</v>
      </c>
      <c r="U82" s="108">
        <f t="shared" si="103"/>
        <v>0.36988416988416989</v>
      </c>
      <c r="V82" s="108">
        <f t="shared" si="104"/>
        <v>2.3083726251110152E-2</v>
      </c>
      <c r="W82" s="108">
        <f t="shared" si="105"/>
        <v>6.861171434866081E-4</v>
      </c>
      <c r="X82" s="108">
        <f t="shared" si="106"/>
        <v>0</v>
      </c>
      <c r="Y82" s="42">
        <f t="shared" si="55"/>
        <v>0.85891237778502894</v>
      </c>
      <c r="Z82" s="109">
        <f t="shared" si="107"/>
        <v>2.3351472195478618E-2</v>
      </c>
      <c r="AA82" s="109">
        <f t="shared" si="108"/>
        <v>2.376984339459676E-2</v>
      </c>
      <c r="AB82" s="110">
        <f t="shared" si="109"/>
        <v>0.36988416988416989</v>
      </c>
      <c r="AC82" s="111">
        <f t="shared" si="110"/>
        <v>48.55041052611476</v>
      </c>
      <c r="AD82" s="112">
        <f t="shared" si="111"/>
        <v>51.449589473885247</v>
      </c>
      <c r="AE82" s="112">
        <v>50</v>
      </c>
      <c r="AF82" s="113">
        <v>50</v>
      </c>
      <c r="AG82" s="114">
        <f t="shared" si="112"/>
        <v>88.13045173745175</v>
      </c>
      <c r="AH82" s="115">
        <f t="shared" si="113"/>
        <v>3.2070959559907366</v>
      </c>
      <c r="AI82" s="115">
        <f t="shared" si="114"/>
        <v>5.6054134837525433</v>
      </c>
      <c r="AJ82" s="116">
        <f t="shared" si="56"/>
        <v>96.942961177195031</v>
      </c>
      <c r="AK82" s="115">
        <f t="shared" si="57"/>
        <v>90.909593298232835</v>
      </c>
      <c r="AL82" s="115">
        <f t="shared" si="58"/>
        <v>3.3082298261229282</v>
      </c>
      <c r="AM82" s="116">
        <f t="shared" si="59"/>
        <v>5.7821768756442387</v>
      </c>
      <c r="AN82" s="115">
        <f t="shared" si="115"/>
        <v>0.38154824795178832</v>
      </c>
      <c r="AO82" s="115">
        <f t="shared" si="116"/>
        <v>2.3811657876756081E-2</v>
      </c>
      <c r="AP82" s="115">
        <f t="shared" si="117"/>
        <v>2.408784703078767E-2</v>
      </c>
      <c r="AQ82" s="116">
        <f t="shared" si="60"/>
        <v>0.42944775285933207</v>
      </c>
      <c r="AR82" s="115">
        <f t="shared" si="61"/>
        <v>88.846255548289363</v>
      </c>
      <c r="AS82" s="115">
        <f t="shared" si="62"/>
        <v>5.544715909726909</v>
      </c>
      <c r="AT82" s="115">
        <f t="shared" si="63"/>
        <v>5.6090285419837267</v>
      </c>
      <c r="AU82" s="117">
        <f t="shared" si="118"/>
        <v>5.609028541983728E-2</v>
      </c>
      <c r="AV82" s="118"/>
      <c r="AW82" s="118">
        <f t="shared" si="119"/>
        <v>5.4182457003933086E-2</v>
      </c>
      <c r="AX82" s="118">
        <f t="shared" si="120"/>
        <v>0.94581754299606691</v>
      </c>
      <c r="AY82" s="118">
        <f t="shared" si="121"/>
        <v>0.88846255548289366</v>
      </c>
      <c r="AZ82" s="118">
        <f t="shared" si="122"/>
        <v>5.5447159097269105E-2</v>
      </c>
      <c r="BA82" s="118">
        <f t="shared" si="53"/>
        <v>2</v>
      </c>
      <c r="BB82" s="119"/>
      <c r="BC82" s="120"/>
      <c r="BD82" s="121"/>
      <c r="BE82" s="122"/>
      <c r="BF82" s="123"/>
      <c r="BG82" s="124"/>
      <c r="BH82" s="125">
        <f t="shared" si="123"/>
        <v>0.16827085625951183</v>
      </c>
      <c r="BI82" s="126">
        <v>0</v>
      </c>
      <c r="BJ82" s="126">
        <f t="shared" si="124"/>
        <v>-0.10836491400786617</v>
      </c>
      <c r="BK82" s="126">
        <f t="shared" si="125"/>
        <v>-1.8916350859921338</v>
      </c>
      <c r="BL82" s="126">
        <f t="shared" si="126"/>
        <v>1.7769251109657873</v>
      </c>
      <c r="BM82" s="126">
        <f t="shared" si="127"/>
        <v>5.5447159097269105E-2</v>
      </c>
      <c r="BN82" s="127">
        <f t="shared" si="54"/>
        <v>6.4312632256829927E-4</v>
      </c>
      <c r="BO82" s="128">
        <f t="shared" si="128"/>
        <v>1.0115989048499303</v>
      </c>
      <c r="BP82" s="129">
        <f t="shared" si="129"/>
        <v>0</v>
      </c>
      <c r="BQ82" s="107"/>
    </row>
    <row r="83" spans="1:70" x14ac:dyDescent="0.15">
      <c r="A83" s="37">
        <v>119</v>
      </c>
      <c r="B83" s="15" t="s">
        <v>185</v>
      </c>
      <c r="C83" s="15" t="s">
        <v>208</v>
      </c>
      <c r="D83" s="38">
        <v>3.4599999999999999E-2</v>
      </c>
      <c r="E83" s="39">
        <v>5.0500000000000003E-2</v>
      </c>
      <c r="F83" s="39">
        <v>5.21</v>
      </c>
      <c r="G83" s="39">
        <v>1.57</v>
      </c>
      <c r="H83" s="39">
        <v>2.1899999999999999E-2</v>
      </c>
      <c r="I83" s="39">
        <v>13.02</v>
      </c>
      <c r="J83" s="39">
        <v>76.77</v>
      </c>
      <c r="K83" s="39">
        <v>2.72</v>
      </c>
      <c r="L83" s="39">
        <v>3.4799999999999998E-2</v>
      </c>
      <c r="M83" s="39">
        <v>0</v>
      </c>
      <c r="N83" s="40">
        <v>99.431899999999999</v>
      </c>
      <c r="O83" s="41">
        <f t="shared" si="97"/>
        <v>2.7115987460815048E-4</v>
      </c>
      <c r="P83" s="108">
        <f t="shared" si="98"/>
        <v>4.1475032851511168E-4</v>
      </c>
      <c r="Q83" s="108">
        <f t="shared" si="99"/>
        <v>2.4930567651320411E-2</v>
      </c>
      <c r="R83" s="108">
        <f t="shared" si="100"/>
        <v>1.9883485309017228E-2</v>
      </c>
      <c r="S83" s="108">
        <f t="shared" si="101"/>
        <v>2.9230557624941112E-4</v>
      </c>
      <c r="T83" s="108">
        <f t="shared" si="102"/>
        <v>0.41912119748913568</v>
      </c>
      <c r="U83" s="108">
        <f t="shared" si="103"/>
        <v>0.37051158301158299</v>
      </c>
      <c r="V83" s="108">
        <f t="shared" si="104"/>
        <v>2.521595799318057E-2</v>
      </c>
      <c r="W83" s="108">
        <f t="shared" si="105"/>
        <v>5.4763478425077898E-4</v>
      </c>
      <c r="X83" s="108">
        <f t="shared" si="106"/>
        <v>0</v>
      </c>
      <c r="Y83" s="42">
        <f t="shared" si="55"/>
        <v>0.86118864201786027</v>
      </c>
      <c r="Z83" s="109">
        <f t="shared" si="107"/>
        <v>2.4930567651320411E-2</v>
      </c>
      <c r="AA83" s="109">
        <f t="shared" si="108"/>
        <v>2.576359277743135E-2</v>
      </c>
      <c r="AB83" s="110">
        <f t="shared" si="109"/>
        <v>0.37051158301158299</v>
      </c>
      <c r="AC83" s="111">
        <f t="shared" si="110"/>
        <v>48.909811728752381</v>
      </c>
      <c r="AD83" s="112">
        <f t="shared" si="111"/>
        <v>51.090188271247627</v>
      </c>
      <c r="AE83" s="112">
        <v>50</v>
      </c>
      <c r="AF83" s="113">
        <v>50</v>
      </c>
      <c r="AG83" s="114">
        <f t="shared" si="112"/>
        <v>88.279942326254826</v>
      </c>
      <c r="AH83" s="115">
        <f t="shared" si="113"/>
        <v>3.5033337350581548</v>
      </c>
      <c r="AI83" s="115">
        <f t="shared" si="114"/>
        <v>5.9844680840882685</v>
      </c>
      <c r="AJ83" s="116">
        <f t="shared" si="56"/>
        <v>97.767744145401252</v>
      </c>
      <c r="AK83" s="115">
        <f t="shared" si="57"/>
        <v>90.295570484846138</v>
      </c>
      <c r="AL83" s="115">
        <f t="shared" si="58"/>
        <v>3.5833226650376209</v>
      </c>
      <c r="AM83" s="116">
        <f t="shared" si="59"/>
        <v>6.1211068501162336</v>
      </c>
      <c r="AN83" s="115">
        <f t="shared" si="115"/>
        <v>0.37897118957818454</v>
      </c>
      <c r="AO83" s="115">
        <f t="shared" si="116"/>
        <v>2.5791694606023763E-2</v>
      </c>
      <c r="AP83" s="115">
        <f t="shared" si="117"/>
        <v>2.5499788165556321E-2</v>
      </c>
      <c r="AQ83" s="116">
        <f t="shared" si="60"/>
        <v>0.43026267234976462</v>
      </c>
      <c r="AR83" s="115">
        <f t="shared" si="61"/>
        <v>88.079030306890132</v>
      </c>
      <c r="AS83" s="115">
        <f t="shared" si="62"/>
        <v>5.9944067341861915</v>
      </c>
      <c r="AT83" s="115">
        <f t="shared" si="63"/>
        <v>5.9265629589236832</v>
      </c>
      <c r="AU83" s="117">
        <f t="shared" si="118"/>
        <v>5.9265629589236833E-2</v>
      </c>
      <c r="AV83" s="118"/>
      <c r="AW83" s="118">
        <f t="shared" si="119"/>
        <v>4.5292194111194312E-2</v>
      </c>
      <c r="AX83" s="118">
        <f t="shared" si="120"/>
        <v>0.95470780588880566</v>
      </c>
      <c r="AY83" s="118">
        <f t="shared" si="121"/>
        <v>0.88079030306890127</v>
      </c>
      <c r="AZ83" s="118">
        <f t="shared" si="122"/>
        <v>5.9944067341861931E-2</v>
      </c>
      <c r="BA83" s="118">
        <f t="shared" si="53"/>
        <v>2</v>
      </c>
      <c r="BB83" s="119"/>
      <c r="BC83" s="120"/>
      <c r="BD83" s="121"/>
      <c r="BE83" s="122"/>
      <c r="BF83" s="123"/>
      <c r="BG83" s="124"/>
      <c r="BH83" s="125">
        <f t="shared" si="123"/>
        <v>0.17779688876771049</v>
      </c>
      <c r="BI83" s="126">
        <v>0</v>
      </c>
      <c r="BJ83" s="126">
        <f t="shared" si="124"/>
        <v>-9.0584388222388623E-2</v>
      </c>
      <c r="BK83" s="126">
        <f t="shared" si="125"/>
        <v>-1.9094156117776113</v>
      </c>
      <c r="BL83" s="126">
        <f t="shared" si="126"/>
        <v>1.7615806061378025</v>
      </c>
      <c r="BM83" s="126">
        <f t="shared" si="127"/>
        <v>5.9944067341861931E-2</v>
      </c>
      <c r="BN83" s="127">
        <f t="shared" si="54"/>
        <v>-6.7843775262504957E-4</v>
      </c>
      <c r="BO83" s="128">
        <f t="shared" si="128"/>
        <v>0.98868215350226474</v>
      </c>
      <c r="BP83" s="129">
        <f t="shared" si="129"/>
        <v>1.6636216804840585E-2</v>
      </c>
      <c r="BQ83" s="107"/>
    </row>
    <row r="84" spans="1:70" x14ac:dyDescent="0.15">
      <c r="A84" s="37">
        <v>120</v>
      </c>
      <c r="B84" s="15" t="s">
        <v>186</v>
      </c>
      <c r="C84" s="15" t="s">
        <v>208</v>
      </c>
      <c r="D84" s="38">
        <v>0</v>
      </c>
      <c r="E84" s="39">
        <v>0</v>
      </c>
      <c r="F84" s="39">
        <v>5.08</v>
      </c>
      <c r="G84" s="39">
        <v>2.0299999999999998</v>
      </c>
      <c r="H84" s="39">
        <v>0</v>
      </c>
      <c r="I84" s="39">
        <v>12.9</v>
      </c>
      <c r="J84" s="39">
        <v>76.86</v>
      </c>
      <c r="K84" s="39">
        <v>2.79</v>
      </c>
      <c r="L84" s="39">
        <v>2.4299999999999999E-2</v>
      </c>
      <c r="M84" s="39">
        <v>0</v>
      </c>
      <c r="N84" s="40">
        <v>99.684299999999993</v>
      </c>
      <c r="O84" s="41">
        <f t="shared" si="97"/>
        <v>0</v>
      </c>
      <c r="P84" s="108">
        <f t="shared" si="98"/>
        <v>0</v>
      </c>
      <c r="Q84" s="108">
        <f t="shared" si="99"/>
        <v>2.4308499744473643E-2</v>
      </c>
      <c r="R84" s="108">
        <f t="shared" si="100"/>
        <v>2.5709219858156027E-2</v>
      </c>
      <c r="S84" s="108">
        <f t="shared" si="101"/>
        <v>0</v>
      </c>
      <c r="T84" s="108">
        <f t="shared" si="102"/>
        <v>0.41525832930951229</v>
      </c>
      <c r="U84" s="108">
        <f t="shared" si="103"/>
        <v>0.37094594594594599</v>
      </c>
      <c r="V84" s="108">
        <f t="shared" si="104"/>
        <v>2.58648980885933E-2</v>
      </c>
      <c r="W84" s="108">
        <f t="shared" si="105"/>
        <v>3.8240015107166459E-4</v>
      </c>
      <c r="X84" s="108">
        <f t="shared" si="106"/>
        <v>0</v>
      </c>
      <c r="Y84" s="42">
        <f t="shared" si="55"/>
        <v>0.862469293097753</v>
      </c>
      <c r="Z84" s="109">
        <f t="shared" si="107"/>
        <v>2.4308499744473643E-2</v>
      </c>
      <c r="AA84" s="109">
        <f t="shared" si="108"/>
        <v>2.6247298239664964E-2</v>
      </c>
      <c r="AB84" s="110">
        <f t="shared" si="109"/>
        <v>0.37094594594594599</v>
      </c>
      <c r="AC84" s="111">
        <f t="shared" si="110"/>
        <v>48.871507345631521</v>
      </c>
      <c r="AD84" s="112">
        <f t="shared" si="111"/>
        <v>51.128492654368472</v>
      </c>
      <c r="AE84" s="112">
        <v>50</v>
      </c>
      <c r="AF84" s="113">
        <v>50</v>
      </c>
      <c r="AG84" s="114">
        <f t="shared" si="112"/>
        <v>88.383435810810809</v>
      </c>
      <c r="AH84" s="115">
        <f t="shared" si="113"/>
        <v>3.5934930591221508</v>
      </c>
      <c r="AI84" s="115">
        <f t="shared" si="114"/>
        <v>5.8351435445620741</v>
      </c>
      <c r="AJ84" s="116">
        <f t="shared" si="56"/>
        <v>97.812072414495034</v>
      </c>
      <c r="AK84" s="115">
        <f t="shared" si="57"/>
        <v>90.360457179836857</v>
      </c>
      <c r="AL84" s="115">
        <f t="shared" si="58"/>
        <v>3.6738747788658666</v>
      </c>
      <c r="AM84" s="116">
        <f t="shared" si="59"/>
        <v>5.9656680412972714</v>
      </c>
      <c r="AN84" s="115">
        <f t="shared" si="115"/>
        <v>0.37924351952589286</v>
      </c>
      <c r="AO84" s="115">
        <f t="shared" si="116"/>
        <v>2.6443461885754208E-2</v>
      </c>
      <c r="AP84" s="115">
        <f t="shared" si="117"/>
        <v>2.4852248954977979E-2</v>
      </c>
      <c r="AQ84" s="116">
        <f t="shared" si="60"/>
        <v>0.43053923036662506</v>
      </c>
      <c r="AR84" s="115">
        <f t="shared" si="61"/>
        <v>88.085705733005696</v>
      </c>
      <c r="AS84" s="115">
        <f t="shared" si="62"/>
        <v>6.1419401579819599</v>
      </c>
      <c r="AT84" s="115">
        <f t="shared" si="63"/>
        <v>5.7723541090123378</v>
      </c>
      <c r="AU84" s="117">
        <f t="shared" si="118"/>
        <v>5.772354109012337E-2</v>
      </c>
      <c r="AV84" s="118"/>
      <c r="AW84" s="118">
        <f t="shared" si="119"/>
        <v>5.8301840819539888E-2</v>
      </c>
      <c r="AX84" s="118">
        <f t="shared" si="120"/>
        <v>0.94169815918046007</v>
      </c>
      <c r="AY84" s="118">
        <f t="shared" si="121"/>
        <v>0.88085705733005704</v>
      </c>
      <c r="AZ84" s="118">
        <f t="shared" si="122"/>
        <v>6.1419401579819601E-2</v>
      </c>
      <c r="BA84" s="118">
        <f t="shared" si="53"/>
        <v>2</v>
      </c>
      <c r="BB84" s="119"/>
      <c r="BC84" s="120"/>
      <c r="BD84" s="121"/>
      <c r="BE84" s="122"/>
      <c r="BF84" s="123"/>
      <c r="BG84" s="124"/>
      <c r="BH84" s="125">
        <f t="shared" si="123"/>
        <v>0.17317062327037011</v>
      </c>
      <c r="BI84" s="126">
        <v>0</v>
      </c>
      <c r="BJ84" s="126">
        <f t="shared" si="124"/>
        <v>-0.11660368163907978</v>
      </c>
      <c r="BK84" s="126">
        <f t="shared" si="125"/>
        <v>-1.8833963183609201</v>
      </c>
      <c r="BL84" s="126">
        <f t="shared" si="126"/>
        <v>1.7617141146601141</v>
      </c>
      <c r="BM84" s="126">
        <f t="shared" si="127"/>
        <v>6.1419401579819601E-2</v>
      </c>
      <c r="BN84" s="127">
        <f t="shared" si="54"/>
        <v>-3.6958604896962233E-3</v>
      </c>
      <c r="BO84" s="128">
        <f t="shared" si="128"/>
        <v>0.9398258466440258</v>
      </c>
      <c r="BP84" s="129">
        <f t="shared" si="129"/>
        <v>0</v>
      </c>
      <c r="BQ84" s="107"/>
    </row>
    <row r="85" spans="1:70" x14ac:dyDescent="0.15">
      <c r="A85" s="37">
        <v>121</v>
      </c>
      <c r="B85" s="15" t="s">
        <v>187</v>
      </c>
      <c r="C85" s="15" t="s">
        <v>208</v>
      </c>
      <c r="D85" s="38">
        <v>0.105</v>
      </c>
      <c r="E85" s="39">
        <v>0.1057</v>
      </c>
      <c r="F85" s="39">
        <v>4.8499999999999996</v>
      </c>
      <c r="G85" s="39">
        <v>1.75</v>
      </c>
      <c r="H85" s="39">
        <v>0</v>
      </c>
      <c r="I85" s="39">
        <v>13.11</v>
      </c>
      <c r="J85" s="39">
        <v>77.2</v>
      </c>
      <c r="K85" s="39">
        <v>2.57</v>
      </c>
      <c r="L85" s="39">
        <v>0</v>
      </c>
      <c r="M85" s="39">
        <v>0</v>
      </c>
      <c r="N85" s="40">
        <v>99.690799999999996</v>
      </c>
      <c r="O85" s="41">
        <f t="shared" si="97"/>
        <v>8.2288401253918493E-4</v>
      </c>
      <c r="P85" s="108">
        <f t="shared" si="98"/>
        <v>8.6810118265440205E-4</v>
      </c>
      <c r="Q85" s="108">
        <f t="shared" si="99"/>
        <v>2.3207918063129364E-2</v>
      </c>
      <c r="R85" s="108">
        <f t="shared" si="100"/>
        <v>2.2163120567375887E-2</v>
      </c>
      <c r="S85" s="108">
        <f t="shared" si="101"/>
        <v>0</v>
      </c>
      <c r="T85" s="108">
        <f t="shared" si="102"/>
        <v>0.42201834862385318</v>
      </c>
      <c r="U85" s="108">
        <f t="shared" si="103"/>
        <v>0.37258687258687262</v>
      </c>
      <c r="V85" s="108">
        <f t="shared" si="104"/>
        <v>2.3825372074438991E-2</v>
      </c>
      <c r="W85" s="108">
        <f t="shared" si="105"/>
        <v>0</v>
      </c>
      <c r="X85" s="108">
        <f t="shared" si="106"/>
        <v>0</v>
      </c>
      <c r="Y85" s="42">
        <f t="shared" si="55"/>
        <v>0.86549261711086367</v>
      </c>
      <c r="Z85" s="109">
        <f t="shared" si="107"/>
        <v>2.3207918063129364E-2</v>
      </c>
      <c r="AA85" s="109">
        <f t="shared" si="108"/>
        <v>2.3825372074438991E-2</v>
      </c>
      <c r="AB85" s="110">
        <f t="shared" si="109"/>
        <v>0.37258687258687262</v>
      </c>
      <c r="AC85" s="111">
        <f t="shared" si="110"/>
        <v>48.483390202124681</v>
      </c>
      <c r="AD85" s="112">
        <f t="shared" si="111"/>
        <v>51.516609797875311</v>
      </c>
      <c r="AE85" s="112">
        <v>50</v>
      </c>
      <c r="AF85" s="113">
        <v>50</v>
      </c>
      <c r="AG85" s="114">
        <f t="shared" si="112"/>
        <v>88.774411196911203</v>
      </c>
      <c r="AH85" s="115">
        <f t="shared" si="113"/>
        <v>3.3101351834924468</v>
      </c>
      <c r="AI85" s="115">
        <f t="shared" si="114"/>
        <v>5.5709539746311139</v>
      </c>
      <c r="AJ85" s="116">
        <f t="shared" si="56"/>
        <v>97.655500355034761</v>
      </c>
      <c r="AK85" s="115">
        <f t="shared" si="57"/>
        <v>90.905694890881094</v>
      </c>
      <c r="AL85" s="115">
        <f t="shared" si="58"/>
        <v>3.3896044477353278</v>
      </c>
      <c r="AM85" s="116">
        <f t="shared" si="59"/>
        <v>5.7047006613835807</v>
      </c>
      <c r="AN85" s="115">
        <f t="shared" si="115"/>
        <v>0.38153188630676388</v>
      </c>
      <c r="AO85" s="115">
        <f t="shared" si="116"/>
        <v>2.4397368287315976E-2</v>
      </c>
      <c r="AP85" s="115">
        <f t="shared" si="117"/>
        <v>2.3765090526140391E-2</v>
      </c>
      <c r="AQ85" s="116">
        <f t="shared" si="60"/>
        <v>0.42969434512022026</v>
      </c>
      <c r="AR85" s="115">
        <f t="shared" si="61"/>
        <v>88.791460869706953</v>
      </c>
      <c r="AS85" s="115">
        <f t="shared" si="62"/>
        <v>5.6778425325774435</v>
      </c>
      <c r="AT85" s="115">
        <f t="shared" si="63"/>
        <v>5.5306965977156093</v>
      </c>
      <c r="AU85" s="117">
        <f t="shared" si="118"/>
        <v>5.5306965977156099E-2</v>
      </c>
      <c r="AV85" s="118"/>
      <c r="AW85" s="118">
        <f t="shared" si="119"/>
        <v>4.9896544778715697E-2</v>
      </c>
      <c r="AX85" s="118">
        <f t="shared" si="120"/>
        <v>0.95010345522128425</v>
      </c>
      <c r="AY85" s="118">
        <f t="shared" si="121"/>
        <v>0.88791460869706951</v>
      </c>
      <c r="AZ85" s="118">
        <f t="shared" si="122"/>
        <v>5.6778425325774443E-2</v>
      </c>
      <c r="BA85" s="118">
        <f t="shared" si="53"/>
        <v>2</v>
      </c>
      <c r="BB85" s="119"/>
      <c r="BC85" s="120"/>
      <c r="BD85" s="121"/>
      <c r="BE85" s="122"/>
      <c r="BF85" s="123"/>
      <c r="BG85" s="124"/>
      <c r="BH85" s="125">
        <f t="shared" si="123"/>
        <v>0.1659208979314683</v>
      </c>
      <c r="BI85" s="126">
        <v>0</v>
      </c>
      <c r="BJ85" s="126">
        <f t="shared" si="124"/>
        <v>-9.9793089557431394E-2</v>
      </c>
      <c r="BK85" s="126">
        <f t="shared" si="125"/>
        <v>-1.9002069104425685</v>
      </c>
      <c r="BL85" s="126">
        <f t="shared" si="126"/>
        <v>1.775829217394139</v>
      </c>
      <c r="BM85" s="126">
        <f t="shared" si="127"/>
        <v>5.6778425325774443E-2</v>
      </c>
      <c r="BN85" s="127">
        <f t="shared" si="54"/>
        <v>-1.4714593486181982E-3</v>
      </c>
      <c r="BO85" s="128">
        <f t="shared" si="128"/>
        <v>0.97408418179659573</v>
      </c>
      <c r="BP85" s="129">
        <f t="shared" si="129"/>
        <v>3.7405388121977322E-2</v>
      </c>
      <c r="BQ85" s="107"/>
    </row>
    <row r="86" spans="1:70" x14ac:dyDescent="0.15">
      <c r="A86" s="37">
        <v>122</v>
      </c>
      <c r="B86" s="15" t="s">
        <v>188</v>
      </c>
      <c r="C86" s="15" t="s">
        <v>208</v>
      </c>
      <c r="D86" s="38">
        <v>0</v>
      </c>
      <c r="E86" s="39">
        <v>0</v>
      </c>
      <c r="F86" s="39">
        <v>4.53</v>
      </c>
      <c r="G86" s="39">
        <v>1.83</v>
      </c>
      <c r="H86" s="39">
        <v>0</v>
      </c>
      <c r="I86" s="39">
        <v>12.91</v>
      </c>
      <c r="J86" s="39">
        <v>76.739999999999995</v>
      </c>
      <c r="K86" s="39">
        <v>2.39</v>
      </c>
      <c r="L86" s="39">
        <v>0</v>
      </c>
      <c r="M86" s="39">
        <v>0</v>
      </c>
      <c r="N86" s="40">
        <v>98.4</v>
      </c>
      <c r="O86" s="41">
        <f t="shared" si="97"/>
        <v>0</v>
      </c>
      <c r="P86" s="108">
        <f t="shared" si="98"/>
        <v>0</v>
      </c>
      <c r="Q86" s="108">
        <f t="shared" si="99"/>
        <v>2.1676673984737327E-2</v>
      </c>
      <c r="R86" s="108">
        <f t="shared" si="100"/>
        <v>2.3176291793313073E-2</v>
      </c>
      <c r="S86" s="108">
        <f t="shared" si="101"/>
        <v>0</v>
      </c>
      <c r="T86" s="108">
        <f t="shared" si="102"/>
        <v>0.4155802349911476</v>
      </c>
      <c r="U86" s="108">
        <f t="shared" si="103"/>
        <v>0.37036679536679534</v>
      </c>
      <c r="V86" s="108">
        <f t="shared" si="104"/>
        <v>2.2156668971949102E-2</v>
      </c>
      <c r="W86" s="108">
        <f t="shared" si="105"/>
        <v>0</v>
      </c>
      <c r="X86" s="108">
        <f t="shared" si="106"/>
        <v>0</v>
      </c>
      <c r="Y86" s="42">
        <f t="shared" si="55"/>
        <v>0.85295666510794244</v>
      </c>
      <c r="Z86" s="109">
        <f t="shared" si="107"/>
        <v>2.1676673984737327E-2</v>
      </c>
      <c r="AA86" s="109">
        <f t="shared" si="108"/>
        <v>2.2156668971949102E-2</v>
      </c>
      <c r="AB86" s="110">
        <f t="shared" si="109"/>
        <v>0.37036679536679534</v>
      </c>
      <c r="AC86" s="111">
        <f t="shared" si="110"/>
        <v>48.560513712741127</v>
      </c>
      <c r="AD86" s="112">
        <f t="shared" si="111"/>
        <v>51.439486287258887</v>
      </c>
      <c r="AE86" s="112">
        <v>50</v>
      </c>
      <c r="AF86" s="113">
        <v>50</v>
      </c>
      <c r="AG86" s="114">
        <f t="shared" si="112"/>
        <v>88.245444498069503</v>
      </c>
      <c r="AH86" s="115">
        <f t="shared" si="113"/>
        <v>3.0782969216135991</v>
      </c>
      <c r="AI86" s="115">
        <f t="shared" si="114"/>
        <v>5.2033858773358652</v>
      </c>
      <c r="AJ86" s="116">
        <f t="shared" si="56"/>
        <v>96.527127297018964</v>
      </c>
      <c r="AK86" s="115">
        <f t="shared" si="57"/>
        <v>91.420357125654121</v>
      </c>
      <c r="AL86" s="115">
        <f t="shared" si="58"/>
        <v>3.189048517046944</v>
      </c>
      <c r="AM86" s="116">
        <f t="shared" si="59"/>
        <v>5.3905943572989363</v>
      </c>
      <c r="AN86" s="115">
        <f t="shared" si="115"/>
        <v>0.38369192758338039</v>
      </c>
      <c r="AO86" s="115">
        <f t="shared" si="116"/>
        <v>2.2953826134048189E-2</v>
      </c>
      <c r="AP86" s="115">
        <f t="shared" si="117"/>
        <v>2.2456561789140454E-2</v>
      </c>
      <c r="AQ86" s="116">
        <f t="shared" si="60"/>
        <v>0.42910231550656902</v>
      </c>
      <c r="AR86" s="115">
        <f t="shared" si="61"/>
        <v>89.417351926991998</v>
      </c>
      <c r="AS86" s="115">
        <f t="shared" si="62"/>
        <v>5.3492664347314145</v>
      </c>
      <c r="AT86" s="115">
        <f t="shared" si="63"/>
        <v>5.2333816382765876</v>
      </c>
      <c r="AU86" s="117">
        <f t="shared" si="118"/>
        <v>5.2333816382765887E-2</v>
      </c>
      <c r="AV86" s="118"/>
      <c r="AW86" s="118">
        <f t="shared" si="119"/>
        <v>5.2822671296006575E-2</v>
      </c>
      <c r="AX86" s="118">
        <f t="shared" si="120"/>
        <v>0.9471773287039934</v>
      </c>
      <c r="AY86" s="118">
        <f t="shared" si="121"/>
        <v>0.89417351926991995</v>
      </c>
      <c r="AZ86" s="118">
        <f t="shared" si="122"/>
        <v>5.3492664347314145E-2</v>
      </c>
      <c r="BA86" s="118">
        <f t="shared" si="53"/>
        <v>1.9999999999999998</v>
      </c>
      <c r="BB86" s="119"/>
      <c r="BC86" s="120"/>
      <c r="BD86" s="121"/>
      <c r="BE86" s="122"/>
      <c r="BF86" s="123"/>
      <c r="BG86" s="124"/>
      <c r="BH86" s="125">
        <f t="shared" si="123"/>
        <v>0.15700144914829767</v>
      </c>
      <c r="BI86" s="126">
        <v>0</v>
      </c>
      <c r="BJ86" s="126">
        <f t="shared" si="124"/>
        <v>-0.10564534259201315</v>
      </c>
      <c r="BK86" s="126">
        <f t="shared" si="125"/>
        <v>-1.8943546574079868</v>
      </c>
      <c r="BL86" s="126">
        <f t="shared" si="126"/>
        <v>1.7883470385398399</v>
      </c>
      <c r="BM86" s="126">
        <f t="shared" si="127"/>
        <v>5.3492664347314145E-2</v>
      </c>
      <c r="BN86" s="127">
        <f t="shared" si="54"/>
        <v>-1.1588479645482375E-3</v>
      </c>
      <c r="BO86" s="128">
        <f t="shared" si="128"/>
        <v>0.97833631996671244</v>
      </c>
      <c r="BP86" s="129">
        <f t="shared" si="129"/>
        <v>0</v>
      </c>
      <c r="BQ86" s="107"/>
    </row>
    <row r="87" spans="1:70" ht="15" thickBot="1" x14ac:dyDescent="0.2">
      <c r="A87" s="37">
        <v>123</v>
      </c>
      <c r="B87" s="15" t="s">
        <v>189</v>
      </c>
      <c r="C87" s="15" t="s">
        <v>208</v>
      </c>
      <c r="D87" s="38">
        <v>0</v>
      </c>
      <c r="E87" s="39">
        <v>0</v>
      </c>
      <c r="F87" s="39">
        <v>4.53</v>
      </c>
      <c r="G87" s="39">
        <v>1.93</v>
      </c>
      <c r="H87" s="39">
        <v>0</v>
      </c>
      <c r="I87" s="39">
        <v>12.95</v>
      </c>
      <c r="J87" s="39">
        <v>76.62</v>
      </c>
      <c r="K87" s="39">
        <v>2.5499999999999998</v>
      </c>
      <c r="L87" s="39">
        <v>2.5000000000000001E-3</v>
      </c>
      <c r="M87" s="39">
        <v>0</v>
      </c>
      <c r="N87" s="40">
        <v>98.582599999999999</v>
      </c>
      <c r="O87" s="41">
        <f t="shared" si="97"/>
        <v>0</v>
      </c>
      <c r="P87" s="108">
        <f t="shared" si="98"/>
        <v>0</v>
      </c>
      <c r="Q87" s="108">
        <f t="shared" si="99"/>
        <v>2.1676673984737327E-2</v>
      </c>
      <c r="R87" s="108">
        <f t="shared" si="100"/>
        <v>2.444275582573455E-2</v>
      </c>
      <c r="S87" s="108">
        <f t="shared" si="101"/>
        <v>0</v>
      </c>
      <c r="T87" s="108">
        <f t="shared" si="102"/>
        <v>0.41686785771768869</v>
      </c>
      <c r="U87" s="108">
        <f t="shared" si="103"/>
        <v>0.36978764478764481</v>
      </c>
      <c r="V87" s="108">
        <f t="shared" si="104"/>
        <v>2.3639960618606778E-2</v>
      </c>
      <c r="W87" s="108">
        <f t="shared" si="105"/>
        <v>3.9341579328360561E-5</v>
      </c>
      <c r="X87" s="108">
        <f t="shared" si="106"/>
        <v>0</v>
      </c>
      <c r="Y87" s="42">
        <f t="shared" si="55"/>
        <v>0.85645423451374048</v>
      </c>
      <c r="Z87" s="109">
        <f t="shared" si="107"/>
        <v>2.1676673984737327E-2</v>
      </c>
      <c r="AA87" s="109">
        <f t="shared" si="108"/>
        <v>2.367930219793514E-2</v>
      </c>
      <c r="AB87" s="110">
        <f t="shared" si="109"/>
        <v>0.36978764478764481</v>
      </c>
      <c r="AC87" s="111">
        <f t="shared" si="110"/>
        <v>48.472364808379837</v>
      </c>
      <c r="AD87" s="112">
        <f t="shared" si="111"/>
        <v>51.52763519162017</v>
      </c>
      <c r="AE87" s="112">
        <v>50</v>
      </c>
      <c r="AF87" s="113">
        <v>50</v>
      </c>
      <c r="AG87" s="114">
        <f t="shared" si="112"/>
        <v>88.107453185328197</v>
      </c>
      <c r="AH87" s="115">
        <f t="shared" si="113"/>
        <v>3.2843753766170196</v>
      </c>
      <c r="AI87" s="115">
        <f t="shared" si="114"/>
        <v>5.2033858773358652</v>
      </c>
      <c r="AJ87" s="116">
        <f t="shared" si="56"/>
        <v>96.595214439281079</v>
      </c>
      <c r="AK87" s="115">
        <f t="shared" si="57"/>
        <v>91.21306236212331</v>
      </c>
      <c r="AL87" s="115">
        <f t="shared" si="58"/>
        <v>3.4001429529219069</v>
      </c>
      <c r="AM87" s="116">
        <f t="shared" si="59"/>
        <v>5.3867946849547801</v>
      </c>
      <c r="AN87" s="115">
        <f t="shared" si="115"/>
        <v>0.38282190989915982</v>
      </c>
      <c r="AO87" s="115">
        <f t="shared" si="116"/>
        <v>2.4473221324506359E-2</v>
      </c>
      <c r="AP87" s="115">
        <f t="shared" si="117"/>
        <v>2.2440732815354011E-2</v>
      </c>
      <c r="AQ87" s="116">
        <f t="shared" si="60"/>
        <v>0.4297358640390202</v>
      </c>
      <c r="AR87" s="115">
        <f t="shared" si="61"/>
        <v>89.083072169280115</v>
      </c>
      <c r="AS87" s="115">
        <f t="shared" si="62"/>
        <v>5.6949450517083635</v>
      </c>
      <c r="AT87" s="115">
        <f t="shared" si="63"/>
        <v>5.2219827790115234</v>
      </c>
      <c r="AU87" s="117">
        <f t="shared" si="118"/>
        <v>5.2219827790115247E-2</v>
      </c>
      <c r="AV87" s="118"/>
      <c r="AW87" s="118">
        <f t="shared" si="119"/>
        <v>5.5386739125705339E-2</v>
      </c>
      <c r="AX87" s="118">
        <f t="shared" si="120"/>
        <v>0.94461326087429465</v>
      </c>
      <c r="AY87" s="118">
        <f t="shared" si="121"/>
        <v>0.89083072169280109</v>
      </c>
      <c r="AZ87" s="118">
        <f t="shared" si="122"/>
        <v>5.6949450517083625E-2</v>
      </c>
      <c r="BA87" s="118">
        <f t="shared" si="53"/>
        <v>2</v>
      </c>
      <c r="BB87" s="142"/>
      <c r="BC87" s="143"/>
      <c r="BD87" s="144"/>
      <c r="BE87" s="145"/>
      <c r="BF87" s="146"/>
      <c r="BG87" s="147"/>
      <c r="BH87" s="148">
        <f t="shared" si="123"/>
        <v>0.15665948337034574</v>
      </c>
      <c r="BI87" s="149">
        <v>0</v>
      </c>
      <c r="BJ87" s="149">
        <f t="shared" si="124"/>
        <v>-0.11077347825141068</v>
      </c>
      <c r="BK87" s="149">
        <f t="shared" si="125"/>
        <v>-1.8892265217485893</v>
      </c>
      <c r="BL87" s="149">
        <f t="shared" si="126"/>
        <v>1.7816614433856022</v>
      </c>
      <c r="BM87" s="149">
        <f t="shared" si="127"/>
        <v>5.6949450517083625E-2</v>
      </c>
      <c r="BN87" s="150">
        <f t="shared" si="54"/>
        <v>-4.7296227269685021E-3</v>
      </c>
      <c r="BO87" s="128">
        <f t="shared" si="128"/>
        <v>0.9169505116550758</v>
      </c>
      <c r="BP87" s="129">
        <f t="shared" si="129"/>
        <v>0</v>
      </c>
      <c r="BQ87" s="107"/>
    </row>
    <row r="88" spans="1:70" x14ac:dyDescent="0.15">
      <c r="A88" s="189"/>
      <c r="B88" s="190"/>
      <c r="C88" s="218" t="s">
        <v>274</v>
      </c>
      <c r="D88" s="191"/>
      <c r="E88" s="192"/>
      <c r="F88" s="192">
        <v>12.46</v>
      </c>
      <c r="G88" s="192">
        <v>5.79</v>
      </c>
      <c r="H88" s="192"/>
      <c r="I88" s="192">
        <v>1.7</v>
      </c>
      <c r="J88" s="192">
        <v>1.59</v>
      </c>
      <c r="K88" s="192">
        <v>7.4</v>
      </c>
      <c r="L88" s="192"/>
      <c r="M88" s="192"/>
      <c r="N88" s="193"/>
      <c r="O88" s="194"/>
      <c r="P88" s="195"/>
      <c r="Q88" s="195"/>
      <c r="R88" s="195"/>
      <c r="S88" s="195"/>
      <c r="T88" s="195"/>
      <c r="U88" s="195"/>
      <c r="V88" s="195"/>
      <c r="W88" s="195"/>
      <c r="X88" s="195"/>
      <c r="Y88" s="196"/>
      <c r="Z88" s="197"/>
      <c r="AA88" s="197"/>
      <c r="AB88" s="198"/>
      <c r="AC88" s="199"/>
      <c r="AD88" s="200"/>
      <c r="AE88" s="200"/>
      <c r="AF88" s="201"/>
      <c r="AG88" s="202"/>
      <c r="AH88" s="203"/>
      <c r="AI88" s="203"/>
      <c r="AJ88" s="204"/>
      <c r="AK88" s="203"/>
      <c r="AL88" s="203"/>
      <c r="AM88" s="204"/>
      <c r="AN88" s="203"/>
      <c r="AO88" s="203"/>
      <c r="AP88" s="203"/>
      <c r="AQ88" s="204"/>
      <c r="AR88" s="203"/>
      <c r="AS88" s="203"/>
      <c r="AT88" s="203"/>
      <c r="AU88" s="205"/>
      <c r="AV88" s="206"/>
      <c r="AW88" s="206"/>
      <c r="AX88" s="206"/>
      <c r="AY88" s="206"/>
      <c r="AZ88" s="206"/>
      <c r="BA88" s="206"/>
      <c r="BB88" s="207"/>
      <c r="BC88" s="208"/>
      <c r="BD88" s="209"/>
      <c r="BE88" s="210"/>
      <c r="BF88" s="211"/>
      <c r="BG88" s="212"/>
      <c r="BH88" s="213"/>
      <c r="BI88" s="214"/>
      <c r="BJ88" s="214"/>
      <c r="BK88" s="214"/>
      <c r="BL88" s="214"/>
      <c r="BM88" s="214"/>
      <c r="BN88" s="215"/>
      <c r="BO88" s="216"/>
      <c r="BP88" s="217"/>
      <c r="BQ88" s="107"/>
      <c r="BR88" s="221"/>
    </row>
    <row r="89" spans="1:70" ht="15" thickBot="1" x14ac:dyDescent="0.2">
      <c r="A89" s="37"/>
      <c r="C89" s="27" t="s">
        <v>273</v>
      </c>
      <c r="D89" s="219">
        <v>1493</v>
      </c>
      <c r="E89" s="220">
        <v>1352</v>
      </c>
      <c r="F89" s="220">
        <v>3329</v>
      </c>
      <c r="G89" s="220">
        <v>729</v>
      </c>
      <c r="H89" s="220">
        <v>1429</v>
      </c>
      <c r="I89" s="220">
        <v>324</v>
      </c>
      <c r="J89" s="220">
        <v>1872</v>
      </c>
      <c r="K89" s="220">
        <v>644</v>
      </c>
      <c r="L89" s="220">
        <v>783</v>
      </c>
      <c r="M89" s="220">
        <v>2545</v>
      </c>
      <c r="N89" s="40"/>
      <c r="O89" s="41"/>
      <c r="P89" s="108"/>
      <c r="Q89" s="108"/>
      <c r="R89" s="108"/>
      <c r="S89" s="108"/>
      <c r="T89" s="108"/>
      <c r="U89" s="108"/>
      <c r="V89" s="108"/>
      <c r="W89" s="108"/>
      <c r="X89" s="108"/>
      <c r="Y89" s="42"/>
      <c r="Z89" s="109"/>
      <c r="AA89" s="109"/>
      <c r="AB89" s="110"/>
      <c r="AC89" s="111"/>
      <c r="AD89" s="112"/>
      <c r="AE89" s="112"/>
      <c r="AF89" s="113"/>
      <c r="AG89" s="114"/>
      <c r="AH89" s="115"/>
      <c r="AI89" s="115"/>
      <c r="AJ89" s="116"/>
      <c r="AK89" s="115"/>
      <c r="AL89" s="115"/>
      <c r="AM89" s="116"/>
      <c r="AN89" s="115"/>
      <c r="AO89" s="115"/>
      <c r="AP89" s="115"/>
      <c r="AQ89" s="116"/>
      <c r="AR89" s="115"/>
      <c r="AS89" s="115"/>
      <c r="AT89" s="115"/>
      <c r="AU89" s="117"/>
      <c r="AV89" s="118"/>
      <c r="AW89" s="118"/>
      <c r="AX89" s="118"/>
      <c r="AY89" s="118"/>
      <c r="AZ89" s="118"/>
      <c r="BA89" s="118"/>
      <c r="BB89" s="119"/>
      <c r="BC89" s="120"/>
      <c r="BD89" s="121"/>
      <c r="BE89" s="122"/>
      <c r="BF89" s="123"/>
      <c r="BG89" s="124"/>
      <c r="BH89" s="125"/>
      <c r="BI89" s="126"/>
      <c r="BJ89" s="126"/>
      <c r="BK89" s="126"/>
      <c r="BL89" s="126"/>
      <c r="BM89" s="126"/>
      <c r="BN89" s="127"/>
      <c r="BO89" s="128"/>
      <c r="BP89" s="129"/>
      <c r="BQ89" s="107"/>
      <c r="BR89" s="221"/>
    </row>
    <row r="90" spans="1:70" x14ac:dyDescent="0.15">
      <c r="A90" s="78">
        <v>13</v>
      </c>
      <c r="B90" s="79" t="s">
        <v>22</v>
      </c>
      <c r="C90" s="79" t="s">
        <v>209</v>
      </c>
      <c r="D90" s="80">
        <v>0</v>
      </c>
      <c r="E90" s="81">
        <v>0.6724</v>
      </c>
      <c r="F90" s="81">
        <v>33.92</v>
      </c>
      <c r="G90" s="81">
        <v>2.92</v>
      </c>
      <c r="H90" s="81">
        <v>0</v>
      </c>
      <c r="I90" s="81">
        <v>14.19</v>
      </c>
      <c r="J90" s="81">
        <v>30.11</v>
      </c>
      <c r="K90" s="81">
        <v>18.850000000000001</v>
      </c>
      <c r="L90" s="81">
        <v>0</v>
      </c>
      <c r="M90" s="81">
        <v>0</v>
      </c>
      <c r="N90" s="82">
        <v>100.6623</v>
      </c>
      <c r="O90" s="83">
        <f t="shared" si="97"/>
        <v>0</v>
      </c>
      <c r="P90" s="84">
        <f t="shared" si="98"/>
        <v>5.5223390275952692E-3</v>
      </c>
      <c r="Q90" s="84">
        <f t="shared" si="99"/>
        <v>0.16231187230955632</v>
      </c>
      <c r="R90" s="84">
        <f t="shared" si="100"/>
        <v>3.6980749746707196E-2</v>
      </c>
      <c r="S90" s="84">
        <f t="shared" si="101"/>
        <v>0</v>
      </c>
      <c r="T90" s="84">
        <f t="shared" si="102"/>
        <v>0.45678416224046353</v>
      </c>
      <c r="U90" s="84">
        <f t="shared" si="103"/>
        <v>0.14531853281853283</v>
      </c>
      <c r="V90" s="84">
        <f t="shared" si="104"/>
        <v>0.17475029712185799</v>
      </c>
      <c r="W90" s="84">
        <f t="shared" si="105"/>
        <v>0</v>
      </c>
      <c r="X90" s="84">
        <f t="shared" si="106"/>
        <v>0</v>
      </c>
      <c r="Y90" s="85">
        <f t="shared" ref="Y90:Y102" si="130">O90+P90+Q90+R90+S90+T90+U90+V90+W90+X90</f>
        <v>0.98166795326471312</v>
      </c>
      <c r="Z90" s="86">
        <f t="shared" si="107"/>
        <v>0.16231187230955632</v>
      </c>
      <c r="AA90" s="86">
        <f t="shared" si="108"/>
        <v>0.17475029712185799</v>
      </c>
      <c r="AB90" s="87">
        <f t="shared" si="109"/>
        <v>0.14531853281853283</v>
      </c>
      <c r="AC90" s="88">
        <f t="shared" si="110"/>
        <v>49.138886590491566</v>
      </c>
      <c r="AD90" s="89">
        <f t="shared" si="111"/>
        <v>50.861113409508441</v>
      </c>
      <c r="AE90" s="89">
        <v>50</v>
      </c>
      <c r="AF90" s="90">
        <v>50</v>
      </c>
      <c r="AG90" s="91">
        <f t="shared" si="112"/>
        <v>34.624320222007718</v>
      </c>
      <c r="AH90" s="92">
        <f t="shared" si="113"/>
        <v>24.27861798009052</v>
      </c>
      <c r="AI90" s="92">
        <f t="shared" si="114"/>
        <v>38.962218313296368</v>
      </c>
      <c r="AJ90" s="93">
        <f t="shared" ref="AJ90:AJ102" si="131">AI90+AH90+AG90</f>
        <v>97.865156515394602</v>
      </c>
      <c r="AK90" s="92">
        <f t="shared" ref="AK90:AK102" si="132">AG90*100/AJ90</f>
        <v>35.379619728663251</v>
      </c>
      <c r="AL90" s="92">
        <f t="shared" ref="AL90:AL102" si="133">AH90*100/AJ90</f>
        <v>24.808234967949385</v>
      </c>
      <c r="AM90" s="93">
        <f t="shared" ref="AM90:AM102" si="134">AI90*100/AJ90</f>
        <v>39.812145303387368</v>
      </c>
      <c r="AN90" s="92">
        <f t="shared" si="115"/>
        <v>0.14848853053811198</v>
      </c>
      <c r="AO90" s="92">
        <f t="shared" si="116"/>
        <v>0.17856232324562729</v>
      </c>
      <c r="AP90" s="92">
        <f t="shared" si="117"/>
        <v>0.16585256498723727</v>
      </c>
      <c r="AQ90" s="93">
        <f t="shared" ref="AQ90:AQ102" si="135">AP90+AO90+AN90</f>
        <v>0.49290341877097654</v>
      </c>
      <c r="AR90" s="92">
        <f t="shared" ref="AR90:AR102" si="136">AN90*100/AQ90</f>
        <v>30.12527908780968</v>
      </c>
      <c r="AS90" s="92">
        <f t="shared" ref="AS90:AS102" si="137">AO90*100/AQ90</f>
        <v>36.226635167364257</v>
      </c>
      <c r="AT90" s="92">
        <f t="shared" ref="AT90:AT102" si="138">AP90*100/AQ90</f>
        <v>33.648085744826062</v>
      </c>
      <c r="AU90" s="94">
        <f t="shared" ref="AU90:AU102" si="139">(Q90/(Q90+U90+V90))*2</f>
        <v>0.67296171489652135</v>
      </c>
      <c r="AV90" s="95"/>
      <c r="AW90" s="95">
        <f t="shared" ref="AW90:AW102" si="140">(R90/(R90+T90))*2</f>
        <v>0.14979091810261339</v>
      </c>
      <c r="AX90" s="95">
        <f t="shared" ref="AX90:AX102" si="141">(T90/(R90+T90))*2</f>
        <v>1.8502090818973866</v>
      </c>
      <c r="AY90" s="95">
        <f t="shared" ref="AY90:AY101" si="142">(U90/(Q90+U90+V90))*2</f>
        <v>0.60250558175619373</v>
      </c>
      <c r="AZ90" s="95">
        <f t="shared" ref="AZ90:AZ102" si="143">(V90/(Q90+U90+V90))*2</f>
        <v>0.72453270334728515</v>
      </c>
      <c r="BA90" s="95">
        <f t="shared" si="53"/>
        <v>4</v>
      </c>
      <c r="BB90" s="96"/>
      <c r="BC90" s="97"/>
      <c r="BD90" s="98"/>
      <c r="BE90" s="99"/>
      <c r="BF90" s="100"/>
      <c r="BG90" s="101"/>
      <c r="BH90" s="102">
        <f t="shared" si="123"/>
        <v>2.0188851446895639</v>
      </c>
      <c r="BI90" s="103">
        <v>0</v>
      </c>
      <c r="BJ90" s="103">
        <f t="shared" si="124"/>
        <v>-0.29958183620522677</v>
      </c>
      <c r="BK90" s="103">
        <f t="shared" si="125"/>
        <v>-3.7004181637947733</v>
      </c>
      <c r="BL90" s="103">
        <f t="shared" si="126"/>
        <v>1.2050111635123875</v>
      </c>
      <c r="BM90" s="103">
        <f t="shared" si="127"/>
        <v>0.72453270334728515</v>
      </c>
      <c r="BN90" s="104">
        <f t="shared" si="54"/>
        <v>-5.1570988450763355E-2</v>
      </c>
      <c r="BO90" s="105">
        <f t="shared" si="128"/>
        <v>0.92882172438523503</v>
      </c>
      <c r="BP90" s="106">
        <f t="shared" si="129"/>
        <v>3.4023013529553961E-2</v>
      </c>
      <c r="BQ90" s="107"/>
    </row>
    <row r="91" spans="1:70" x14ac:dyDescent="0.15">
      <c r="A91" s="37">
        <v>14</v>
      </c>
      <c r="B91" s="15" t="s">
        <v>23</v>
      </c>
      <c r="C91" s="15" t="s">
        <v>209</v>
      </c>
      <c r="D91" s="38">
        <v>4.19E-2</v>
      </c>
      <c r="E91" s="39">
        <v>0.63849999999999996</v>
      </c>
      <c r="F91" s="39">
        <v>32.22</v>
      </c>
      <c r="G91" s="39">
        <v>3.15</v>
      </c>
      <c r="H91" s="39">
        <v>0</v>
      </c>
      <c r="I91" s="39">
        <v>14.34</v>
      </c>
      <c r="J91" s="39">
        <v>32.520000000000003</v>
      </c>
      <c r="K91" s="39">
        <v>18.260000000000002</v>
      </c>
      <c r="L91" s="39">
        <v>0</v>
      </c>
      <c r="M91" s="39">
        <v>5.7000000000000002E-3</v>
      </c>
      <c r="N91" s="40">
        <v>101.176</v>
      </c>
      <c r="O91" s="41">
        <f t="shared" si="97"/>
        <v>3.2836990595611288E-4</v>
      </c>
      <c r="P91" s="108">
        <f t="shared" si="98"/>
        <v>5.2439224704336398E-3</v>
      </c>
      <c r="Q91" s="108">
        <f t="shared" si="99"/>
        <v>0.15417713814309858</v>
      </c>
      <c r="R91" s="108">
        <f t="shared" si="100"/>
        <v>3.9893617021276598E-2</v>
      </c>
      <c r="S91" s="108">
        <f t="shared" si="101"/>
        <v>0</v>
      </c>
      <c r="T91" s="108">
        <f t="shared" si="102"/>
        <v>0.46161274746499276</v>
      </c>
      <c r="U91" s="108">
        <f t="shared" si="103"/>
        <v>0.15694980694980698</v>
      </c>
      <c r="V91" s="108">
        <f t="shared" si="104"/>
        <v>0.16928065917480778</v>
      </c>
      <c r="W91" s="108">
        <f t="shared" si="105"/>
        <v>0</v>
      </c>
      <c r="X91" s="108">
        <f t="shared" si="106"/>
        <v>2.8938920954962055E-5</v>
      </c>
      <c r="Y91" s="42">
        <f t="shared" si="130"/>
        <v>0.98751520005132754</v>
      </c>
      <c r="Z91" s="109">
        <f t="shared" si="107"/>
        <v>0.15417713814309858</v>
      </c>
      <c r="AA91" s="109">
        <f t="shared" si="108"/>
        <v>0.16928065917480778</v>
      </c>
      <c r="AB91" s="110">
        <f t="shared" si="109"/>
        <v>0.15694980694980698</v>
      </c>
      <c r="AC91" s="111">
        <f t="shared" si="110"/>
        <v>48.65105298264745</v>
      </c>
      <c r="AD91" s="112">
        <f t="shared" si="111"/>
        <v>51.348947017352529</v>
      </c>
      <c r="AE91" s="112">
        <v>50</v>
      </c>
      <c r="AF91" s="113">
        <v>50</v>
      </c>
      <c r="AG91" s="114">
        <f t="shared" si="112"/>
        <v>37.395645752895753</v>
      </c>
      <c r="AH91" s="115">
        <f t="shared" si="113"/>
        <v>23.518703677265407</v>
      </c>
      <c r="AI91" s="115">
        <f t="shared" si="114"/>
        <v>37.009512796415358</v>
      </c>
      <c r="AJ91" s="116">
        <f t="shared" si="131"/>
        <v>97.923862226576517</v>
      </c>
      <c r="AK91" s="115">
        <f t="shared" si="132"/>
        <v>38.188491448968385</v>
      </c>
      <c r="AL91" s="115">
        <f t="shared" si="133"/>
        <v>24.017336676169659</v>
      </c>
      <c r="AM91" s="116">
        <f t="shared" si="134"/>
        <v>37.794171874861959</v>
      </c>
      <c r="AN91" s="115">
        <f t="shared" si="115"/>
        <v>0.16027738630922875</v>
      </c>
      <c r="AO91" s="115">
        <f t="shared" si="116"/>
        <v>0.17286967172835332</v>
      </c>
      <c r="AP91" s="115">
        <f t="shared" si="117"/>
        <v>0.15744593262300363</v>
      </c>
      <c r="AQ91" s="116">
        <f t="shared" si="135"/>
        <v>0.4905929906605857</v>
      </c>
      <c r="AR91" s="115">
        <f t="shared" si="136"/>
        <v>32.670133768812008</v>
      </c>
      <c r="AS91" s="115">
        <f t="shared" si="137"/>
        <v>35.236881696084474</v>
      </c>
      <c r="AT91" s="115">
        <f t="shared" si="138"/>
        <v>32.092984535103518</v>
      </c>
      <c r="AU91" s="117">
        <f t="shared" si="139"/>
        <v>0.6418596907020705</v>
      </c>
      <c r="AV91" s="118"/>
      <c r="AW91" s="118">
        <f t="shared" si="140"/>
        <v>0.15909515749473138</v>
      </c>
      <c r="AX91" s="118">
        <f t="shared" si="141"/>
        <v>1.8409048425052685</v>
      </c>
      <c r="AY91" s="118">
        <f t="shared" si="142"/>
        <v>0.65340267537624019</v>
      </c>
      <c r="AZ91" s="118">
        <f t="shared" si="143"/>
        <v>0.70473763392168931</v>
      </c>
      <c r="BA91" s="118">
        <f t="shared" si="53"/>
        <v>4</v>
      </c>
      <c r="BB91" s="119"/>
      <c r="BC91" s="120"/>
      <c r="BD91" s="121"/>
      <c r="BE91" s="122"/>
      <c r="BF91" s="123"/>
      <c r="BG91" s="124"/>
      <c r="BH91" s="125">
        <f t="shared" si="123"/>
        <v>1.9255790721062116</v>
      </c>
      <c r="BI91" s="126">
        <v>0</v>
      </c>
      <c r="BJ91" s="126">
        <f t="shared" si="124"/>
        <v>-0.31819031498946276</v>
      </c>
      <c r="BK91" s="126">
        <f t="shared" si="125"/>
        <v>-3.6818096850105371</v>
      </c>
      <c r="BL91" s="126">
        <f t="shared" si="126"/>
        <v>1.3068053507524804</v>
      </c>
      <c r="BM91" s="126">
        <f t="shared" si="127"/>
        <v>0.70473763392168931</v>
      </c>
      <c r="BN91" s="127">
        <f t="shared" si="54"/>
        <v>-6.2877943219618482E-2</v>
      </c>
      <c r="BO91" s="128">
        <f t="shared" si="128"/>
        <v>0.91077822413183929</v>
      </c>
      <c r="BP91" s="129">
        <f t="shared" si="129"/>
        <v>3.4012322018628499E-2</v>
      </c>
      <c r="BQ91" s="107"/>
    </row>
    <row r="92" spans="1:70" x14ac:dyDescent="0.15">
      <c r="A92" s="37">
        <v>64</v>
      </c>
      <c r="B92" s="15" t="s">
        <v>54</v>
      </c>
      <c r="C92" s="15" t="s">
        <v>209</v>
      </c>
      <c r="D92" s="38">
        <v>0</v>
      </c>
      <c r="E92" s="39">
        <v>0.36980000000000002</v>
      </c>
      <c r="F92" s="39">
        <v>34.590000000000003</v>
      </c>
      <c r="G92" s="39">
        <v>4.76</v>
      </c>
      <c r="H92" s="39">
        <v>0</v>
      </c>
      <c r="I92" s="39">
        <v>13.41</v>
      </c>
      <c r="J92" s="39">
        <v>27.32</v>
      </c>
      <c r="K92" s="39">
        <v>18.61</v>
      </c>
      <c r="L92" s="39">
        <v>0</v>
      </c>
      <c r="M92" s="39">
        <v>0</v>
      </c>
      <c r="N92" s="40">
        <v>99.059899999999999</v>
      </c>
      <c r="O92" s="41">
        <f t="shared" si="97"/>
        <v>0</v>
      </c>
      <c r="P92" s="108">
        <f t="shared" si="98"/>
        <v>3.0371222076215508E-3</v>
      </c>
      <c r="Q92" s="108">
        <f t="shared" si="99"/>
        <v>0.16551791459868964</v>
      </c>
      <c r="R92" s="108">
        <f t="shared" si="100"/>
        <v>6.0283687943262415E-2</v>
      </c>
      <c r="S92" s="108">
        <f t="shared" si="101"/>
        <v>0</v>
      </c>
      <c r="T92" s="108">
        <f t="shared" si="102"/>
        <v>0.43167551907291163</v>
      </c>
      <c r="U92" s="108">
        <f t="shared" si="103"/>
        <v>0.13185328185328185</v>
      </c>
      <c r="V92" s="108">
        <f t="shared" si="104"/>
        <v>0.17252535965187143</v>
      </c>
      <c r="W92" s="108">
        <f t="shared" si="105"/>
        <v>0</v>
      </c>
      <c r="X92" s="108">
        <f t="shared" si="106"/>
        <v>0</v>
      </c>
      <c r="Y92" s="42">
        <f t="shared" si="130"/>
        <v>0.96489288532763851</v>
      </c>
      <c r="Z92" s="109">
        <f t="shared" si="107"/>
        <v>0.16551791459868964</v>
      </c>
      <c r="AA92" s="109">
        <f t="shared" si="108"/>
        <v>0.17252535965187143</v>
      </c>
      <c r="AB92" s="110">
        <f t="shared" si="109"/>
        <v>0.13185328185328185</v>
      </c>
      <c r="AC92" s="111">
        <f t="shared" si="110"/>
        <v>48.699349248936066</v>
      </c>
      <c r="AD92" s="112">
        <f t="shared" si="111"/>
        <v>51.300650751063927</v>
      </c>
      <c r="AE92" s="112">
        <v>50</v>
      </c>
      <c r="AF92" s="113">
        <v>50</v>
      </c>
      <c r="AG92" s="114">
        <f t="shared" si="112"/>
        <v>31.416022200772204</v>
      </c>
      <c r="AH92" s="115">
        <f t="shared" si="113"/>
        <v>23.969500297585387</v>
      </c>
      <c r="AI92" s="115">
        <f t="shared" si="114"/>
        <v>39.731814017008304</v>
      </c>
      <c r="AJ92" s="116">
        <f t="shared" si="131"/>
        <v>95.117336515365892</v>
      </c>
      <c r="AK92" s="115">
        <f t="shared" si="132"/>
        <v>33.028702602177098</v>
      </c>
      <c r="AL92" s="115">
        <f t="shared" si="133"/>
        <v>25.199927979178845</v>
      </c>
      <c r="AM92" s="116">
        <f t="shared" si="134"/>
        <v>41.771369418644056</v>
      </c>
      <c r="AN92" s="115">
        <f t="shared" si="115"/>
        <v>0.13862171364731329</v>
      </c>
      <c r="AO92" s="115">
        <f t="shared" si="116"/>
        <v>0.18138161346012938</v>
      </c>
      <c r="AP92" s="115">
        <f t="shared" si="117"/>
        <v>0.17401445484330905</v>
      </c>
      <c r="AQ92" s="116">
        <f t="shared" si="135"/>
        <v>0.49401778195075169</v>
      </c>
      <c r="AR92" s="115">
        <f t="shared" si="136"/>
        <v>28.06006559114757</v>
      </c>
      <c r="AS92" s="115">
        <f t="shared" si="137"/>
        <v>36.715604192201155</v>
      </c>
      <c r="AT92" s="115">
        <f t="shared" si="138"/>
        <v>35.224330216651275</v>
      </c>
      <c r="AU92" s="117">
        <f t="shared" si="139"/>
        <v>0.70448660433302535</v>
      </c>
      <c r="AV92" s="118"/>
      <c r="AW92" s="118">
        <f t="shared" si="140"/>
        <v>0.24507596192332459</v>
      </c>
      <c r="AX92" s="118">
        <f t="shared" si="141"/>
        <v>1.7549240380766755</v>
      </c>
      <c r="AY92" s="118">
        <f t="shared" si="142"/>
        <v>0.5612013118229513</v>
      </c>
      <c r="AZ92" s="118">
        <f t="shared" si="143"/>
        <v>0.73431208384402313</v>
      </c>
      <c r="BA92" s="118">
        <f t="shared" si="53"/>
        <v>4</v>
      </c>
      <c r="BB92" s="119"/>
      <c r="BC92" s="120"/>
      <c r="BD92" s="121"/>
      <c r="BE92" s="122"/>
      <c r="BF92" s="123"/>
      <c r="BG92" s="124"/>
      <c r="BH92" s="125">
        <f t="shared" si="123"/>
        <v>2.1134598129990758</v>
      </c>
      <c r="BI92" s="126">
        <v>0</v>
      </c>
      <c r="BJ92" s="126">
        <f t="shared" si="124"/>
        <v>-0.49015192384664918</v>
      </c>
      <c r="BK92" s="126">
        <f t="shared" si="125"/>
        <v>-3.509848076153351</v>
      </c>
      <c r="BL92" s="126">
        <f t="shared" si="126"/>
        <v>1.1224026236459026</v>
      </c>
      <c r="BM92" s="126">
        <f t="shared" si="127"/>
        <v>0.73431208384402313</v>
      </c>
      <c r="BN92" s="127">
        <f t="shared" si="54"/>
        <v>-2.9825479510998676E-2</v>
      </c>
      <c r="BO92" s="128">
        <f t="shared" si="128"/>
        <v>0.959383101317269</v>
      </c>
      <c r="BP92" s="129">
        <f t="shared" si="129"/>
        <v>1.8349205371426272E-2</v>
      </c>
      <c r="BQ92" s="107"/>
    </row>
    <row r="93" spans="1:70" x14ac:dyDescent="0.15">
      <c r="A93" s="37">
        <v>15</v>
      </c>
      <c r="B93" s="15" t="s">
        <v>24</v>
      </c>
      <c r="C93" s="15" t="s">
        <v>209</v>
      </c>
      <c r="D93" s="38">
        <v>0</v>
      </c>
      <c r="E93" s="39">
        <v>1.07</v>
      </c>
      <c r="F93" s="39">
        <v>30.84</v>
      </c>
      <c r="G93" s="39">
        <v>3.07</v>
      </c>
      <c r="H93" s="39">
        <v>6.7000000000000002E-3</v>
      </c>
      <c r="I93" s="39">
        <v>14.23</v>
      </c>
      <c r="J93" s="39">
        <v>33.369999999999997</v>
      </c>
      <c r="K93" s="39">
        <v>17.79</v>
      </c>
      <c r="L93" s="39">
        <v>1.95E-2</v>
      </c>
      <c r="M93" s="39">
        <v>0</v>
      </c>
      <c r="N93" s="40">
        <v>100.3961</v>
      </c>
      <c r="O93" s="41">
        <f t="shared" si="97"/>
        <v>0</v>
      </c>
      <c r="P93" s="108">
        <f t="shared" si="98"/>
        <v>8.7877792378449407E-3</v>
      </c>
      <c r="Q93" s="108">
        <f t="shared" si="99"/>
        <v>0.1475736480550329</v>
      </c>
      <c r="R93" s="108">
        <f t="shared" si="100"/>
        <v>3.8880445795339412E-2</v>
      </c>
      <c r="S93" s="108">
        <f t="shared" si="101"/>
        <v>8.942682013109839E-5</v>
      </c>
      <c r="T93" s="108">
        <f t="shared" si="102"/>
        <v>0.45807178496700468</v>
      </c>
      <c r="U93" s="108">
        <f t="shared" si="103"/>
        <v>0.16105212355212356</v>
      </c>
      <c r="V93" s="108">
        <f t="shared" si="104"/>
        <v>0.16492348996275083</v>
      </c>
      <c r="W93" s="108">
        <f t="shared" si="105"/>
        <v>3.0686431876121237E-4</v>
      </c>
      <c r="X93" s="108">
        <f t="shared" si="106"/>
        <v>0</v>
      </c>
      <c r="Y93" s="42">
        <f t="shared" si="130"/>
        <v>0.97968556270898866</v>
      </c>
      <c r="Z93" s="109">
        <f t="shared" si="107"/>
        <v>0.1475736480550329</v>
      </c>
      <c r="AA93" s="109">
        <f t="shared" si="108"/>
        <v>0.16523035428151203</v>
      </c>
      <c r="AB93" s="110">
        <f t="shared" si="109"/>
        <v>0.16105212355212356</v>
      </c>
      <c r="AC93" s="111">
        <f t="shared" si="110"/>
        <v>48.368185050964698</v>
      </c>
      <c r="AD93" s="112">
        <f t="shared" si="111"/>
        <v>51.631814949035295</v>
      </c>
      <c r="AE93" s="112">
        <v>50</v>
      </c>
      <c r="AF93" s="113">
        <v>50</v>
      </c>
      <c r="AG93" s="114">
        <f t="shared" si="112"/>
        <v>38.373084218146715</v>
      </c>
      <c r="AH93" s="115">
        <f t="shared" si="113"/>
        <v>22.913348215692853</v>
      </c>
      <c r="AI93" s="115">
        <f t="shared" si="114"/>
        <v>35.424375376829595</v>
      </c>
      <c r="AJ93" s="116">
        <f t="shared" si="131"/>
        <v>96.710807810669166</v>
      </c>
      <c r="AK93" s="115">
        <f t="shared" si="132"/>
        <v>39.678175673260569</v>
      </c>
      <c r="AL93" s="115">
        <f t="shared" si="133"/>
        <v>23.692644839189366</v>
      </c>
      <c r="AM93" s="116">
        <f t="shared" si="134"/>
        <v>36.629179487550061</v>
      </c>
      <c r="AN93" s="115">
        <f t="shared" si="115"/>
        <v>0.16652960222131061</v>
      </c>
      <c r="AO93" s="115">
        <f t="shared" si="116"/>
        <v>0.17053263610993893</v>
      </c>
      <c r="AP93" s="115">
        <f t="shared" si="117"/>
        <v>0.15259271574273059</v>
      </c>
      <c r="AQ93" s="116">
        <f t="shared" si="135"/>
        <v>0.48965495407398019</v>
      </c>
      <c r="AR93" s="115">
        <f t="shared" si="136"/>
        <v>34.009581815882179</v>
      </c>
      <c r="AS93" s="115">
        <f t="shared" si="137"/>
        <v>34.827103185843349</v>
      </c>
      <c r="AT93" s="115">
        <f t="shared" si="138"/>
        <v>31.163314998274462</v>
      </c>
      <c r="AU93" s="117">
        <f t="shared" si="139"/>
        <v>0.62326629996548932</v>
      </c>
      <c r="AV93" s="118"/>
      <c r="AW93" s="118">
        <f t="shared" si="140"/>
        <v>0.15647558613710333</v>
      </c>
      <c r="AX93" s="118">
        <f t="shared" si="141"/>
        <v>1.8435244138628968</v>
      </c>
      <c r="AY93" s="118">
        <f t="shared" si="142"/>
        <v>0.68019163631764368</v>
      </c>
      <c r="AZ93" s="118">
        <f t="shared" si="143"/>
        <v>0.696542063716867</v>
      </c>
      <c r="BA93" s="118">
        <f t="shared" si="53"/>
        <v>4</v>
      </c>
      <c r="BB93" s="119"/>
      <c r="BC93" s="120"/>
      <c r="BD93" s="121"/>
      <c r="BE93" s="122"/>
      <c r="BF93" s="123"/>
      <c r="BG93" s="124"/>
      <c r="BH93" s="125">
        <f t="shared" si="123"/>
        <v>1.8697988998964679</v>
      </c>
      <c r="BI93" s="126">
        <v>0</v>
      </c>
      <c r="BJ93" s="126">
        <f t="shared" si="124"/>
        <v>-0.31295117227420666</v>
      </c>
      <c r="BK93" s="126">
        <f t="shared" si="125"/>
        <v>-3.6870488277257936</v>
      </c>
      <c r="BL93" s="126">
        <f t="shared" si="126"/>
        <v>1.3603832726352874</v>
      </c>
      <c r="BM93" s="126">
        <f t="shared" si="127"/>
        <v>0.696542063716867</v>
      </c>
      <c r="BN93" s="127">
        <f t="shared" si="54"/>
        <v>-7.327576375137812E-2</v>
      </c>
      <c r="BO93" s="128">
        <f t="shared" si="128"/>
        <v>0.89480066234569422</v>
      </c>
      <c r="BP93" s="129">
        <f t="shared" si="129"/>
        <v>5.9548431265775977E-2</v>
      </c>
      <c r="BQ93" s="107"/>
    </row>
    <row r="94" spans="1:70" x14ac:dyDescent="0.15">
      <c r="A94" s="37">
        <v>7</v>
      </c>
      <c r="B94" s="15" t="s">
        <v>96</v>
      </c>
      <c r="C94" s="15" t="s">
        <v>209</v>
      </c>
      <c r="D94" s="38">
        <v>0</v>
      </c>
      <c r="E94" s="39">
        <v>0.48299999999999998</v>
      </c>
      <c r="F94" s="39">
        <v>35.57</v>
      </c>
      <c r="G94" s="39">
        <v>6.77</v>
      </c>
      <c r="H94" s="39">
        <v>0</v>
      </c>
      <c r="I94" s="39">
        <v>12.73</v>
      </c>
      <c r="J94" s="39">
        <v>27.32</v>
      </c>
      <c r="K94" s="39">
        <v>17.7</v>
      </c>
      <c r="L94" s="39">
        <v>2.8799999999999999E-2</v>
      </c>
      <c r="M94" s="39">
        <v>0.87239999999999995</v>
      </c>
      <c r="N94" s="40">
        <v>101.47410000000001</v>
      </c>
      <c r="O94" s="41">
        <f t="shared" si="97"/>
        <v>0</v>
      </c>
      <c r="P94" s="108">
        <f t="shared" si="98"/>
        <v>3.9668199737187904E-3</v>
      </c>
      <c r="Q94" s="108">
        <f t="shared" si="99"/>
        <v>0.17020734958876527</v>
      </c>
      <c r="R94" s="108">
        <f t="shared" si="100"/>
        <v>8.5739614994934141E-2</v>
      </c>
      <c r="S94" s="108">
        <f t="shared" si="101"/>
        <v>0</v>
      </c>
      <c r="T94" s="108">
        <f t="shared" si="102"/>
        <v>0.40978593272171254</v>
      </c>
      <c r="U94" s="108">
        <f t="shared" si="103"/>
        <v>0.13185328185328185</v>
      </c>
      <c r="V94" s="108">
        <f t="shared" si="104"/>
        <v>0.16408913841150588</v>
      </c>
      <c r="W94" s="108">
        <f t="shared" si="105"/>
        <v>4.532149938627136E-4</v>
      </c>
      <c r="X94" s="108">
        <f t="shared" si="106"/>
        <v>4.4291780072120866E-3</v>
      </c>
      <c r="Y94" s="42">
        <f t="shared" si="130"/>
        <v>0.97052453054499332</v>
      </c>
      <c r="Z94" s="109">
        <f t="shared" si="107"/>
        <v>0.17020734958876527</v>
      </c>
      <c r="AA94" s="109">
        <f t="shared" si="108"/>
        <v>0.1645423534053686</v>
      </c>
      <c r="AB94" s="110">
        <f t="shared" si="109"/>
        <v>0.13185328185328185</v>
      </c>
      <c r="AC94" s="111">
        <f t="shared" si="110"/>
        <v>48.533771999572437</v>
      </c>
      <c r="AD94" s="112">
        <f t="shared" si="111"/>
        <v>51.466228000427563</v>
      </c>
      <c r="AE94" s="112">
        <v>50</v>
      </c>
      <c r="AF94" s="113">
        <v>50</v>
      </c>
      <c r="AG94" s="114">
        <f t="shared" si="112"/>
        <v>31.416022200772204</v>
      </c>
      <c r="AH94" s="115">
        <f t="shared" si="113"/>
        <v>22.797429084753428</v>
      </c>
      <c r="AI94" s="115">
        <f t="shared" si="114"/>
        <v>40.857491314974993</v>
      </c>
      <c r="AJ94" s="116">
        <f t="shared" si="131"/>
        <v>95.070942600500629</v>
      </c>
      <c r="AK94" s="115">
        <f t="shared" si="132"/>
        <v>33.044820364079122</v>
      </c>
      <c r="AL94" s="115">
        <f t="shared" si="133"/>
        <v>23.979386825426701</v>
      </c>
      <c r="AM94" s="116">
        <f t="shared" si="134"/>
        <v>42.975792810494177</v>
      </c>
      <c r="AN94" s="115">
        <f t="shared" si="115"/>
        <v>0.1386893600154413</v>
      </c>
      <c r="AO94" s="115">
        <f t="shared" si="116"/>
        <v>0.1725965199493476</v>
      </c>
      <c r="AP94" s="115">
        <f t="shared" si="117"/>
        <v>0.17903193650240404</v>
      </c>
      <c r="AQ94" s="116">
        <f t="shared" si="135"/>
        <v>0.49031781646719297</v>
      </c>
      <c r="AR94" s="115">
        <f t="shared" si="136"/>
        <v>28.285604837841124</v>
      </c>
      <c r="AS94" s="115">
        <f t="shared" si="137"/>
        <v>35.200948069341877</v>
      </c>
      <c r="AT94" s="115">
        <f t="shared" si="138"/>
        <v>36.513447092816996</v>
      </c>
      <c r="AU94" s="117">
        <f t="shared" si="139"/>
        <v>0.73026894185634006</v>
      </c>
      <c r="AV94" s="118"/>
      <c r="AW94" s="118">
        <f t="shared" si="140"/>
        <v>0.34605527561602978</v>
      </c>
      <c r="AX94" s="118">
        <f t="shared" si="141"/>
        <v>1.6539447243839702</v>
      </c>
      <c r="AY94" s="118">
        <f t="shared" si="142"/>
        <v>0.56571209675682255</v>
      </c>
      <c r="AZ94" s="118">
        <f t="shared" si="143"/>
        <v>0.70401896138683773</v>
      </c>
      <c r="BA94" s="118">
        <f t="shared" si="53"/>
        <v>4</v>
      </c>
      <c r="BB94" s="119"/>
      <c r="BC94" s="120"/>
      <c r="BD94" s="121"/>
      <c r="BE94" s="122"/>
      <c r="BF94" s="123"/>
      <c r="BG94" s="124"/>
      <c r="BH94" s="125">
        <f t="shared" si="123"/>
        <v>2.1908068255690201</v>
      </c>
      <c r="BI94" s="126">
        <v>0</v>
      </c>
      <c r="BJ94" s="126">
        <f t="shared" si="124"/>
        <v>-0.69211055123205956</v>
      </c>
      <c r="BK94" s="126">
        <f t="shared" si="125"/>
        <v>-3.3078894487679404</v>
      </c>
      <c r="BL94" s="126">
        <f t="shared" si="126"/>
        <v>1.1314241935136451</v>
      </c>
      <c r="BM94" s="126">
        <f t="shared" si="127"/>
        <v>0.70401896138683773</v>
      </c>
      <c r="BN94" s="127">
        <f t="shared" si="54"/>
        <v>2.6249980469502887E-2</v>
      </c>
      <c r="BO94" s="128">
        <f t="shared" si="128"/>
        <v>1.0372858998254717</v>
      </c>
      <c r="BP94" s="129">
        <f t="shared" si="129"/>
        <v>2.3305808963613783E-2</v>
      </c>
      <c r="BQ94" s="107"/>
    </row>
    <row r="95" spans="1:70" x14ac:dyDescent="0.15">
      <c r="A95" s="37">
        <v>9</v>
      </c>
      <c r="B95" s="15" t="s">
        <v>97</v>
      </c>
      <c r="C95" s="15" t="s">
        <v>209</v>
      </c>
      <c r="D95" s="38">
        <v>0</v>
      </c>
      <c r="E95" s="39">
        <v>9.9400000000000002E-2</v>
      </c>
      <c r="F95" s="39">
        <v>36.33</v>
      </c>
      <c r="G95" s="39">
        <v>6.84</v>
      </c>
      <c r="H95" s="39">
        <v>0</v>
      </c>
      <c r="I95" s="39">
        <v>12.53</v>
      </c>
      <c r="J95" s="39">
        <v>26.74</v>
      </c>
      <c r="K95" s="39">
        <v>19.100000000000001</v>
      </c>
      <c r="L95" s="39">
        <v>0</v>
      </c>
      <c r="M95" s="39">
        <v>0</v>
      </c>
      <c r="N95" s="40">
        <v>101.63930000000001</v>
      </c>
      <c r="O95" s="41">
        <f t="shared" si="97"/>
        <v>0</v>
      </c>
      <c r="P95" s="108">
        <f t="shared" si="98"/>
        <v>8.1636005256241788E-4</v>
      </c>
      <c r="Q95" s="108">
        <f t="shared" si="99"/>
        <v>0.17384405427494634</v>
      </c>
      <c r="R95" s="108">
        <f t="shared" si="100"/>
        <v>8.6626139817629177E-2</v>
      </c>
      <c r="S95" s="108">
        <f t="shared" si="101"/>
        <v>0</v>
      </c>
      <c r="T95" s="108">
        <f t="shared" si="102"/>
        <v>0.40334781908900691</v>
      </c>
      <c r="U95" s="108">
        <f t="shared" si="103"/>
        <v>0.12905405405405404</v>
      </c>
      <c r="V95" s="108">
        <f t="shared" si="104"/>
        <v>0.17706794031976061</v>
      </c>
      <c r="W95" s="108">
        <f t="shared" si="105"/>
        <v>0</v>
      </c>
      <c r="X95" s="108">
        <f t="shared" si="106"/>
        <v>0</v>
      </c>
      <c r="Y95" s="42">
        <f t="shared" si="130"/>
        <v>0.97075636760795947</v>
      </c>
      <c r="Z95" s="109">
        <f t="shared" si="107"/>
        <v>0.17384405427494634</v>
      </c>
      <c r="AA95" s="109">
        <f t="shared" si="108"/>
        <v>0.17706794031976061</v>
      </c>
      <c r="AB95" s="110">
        <f t="shared" si="109"/>
        <v>0.12905405405405404</v>
      </c>
      <c r="AC95" s="111">
        <f t="shared" si="110"/>
        <v>49.442482652104076</v>
      </c>
      <c r="AD95" s="112">
        <f t="shared" si="111"/>
        <v>50.557517347895931</v>
      </c>
      <c r="AE95" s="112">
        <v>50</v>
      </c>
      <c r="AF95" s="113">
        <v>50</v>
      </c>
      <c r="AG95" s="114">
        <f t="shared" si="112"/>
        <v>30.749064189189188</v>
      </c>
      <c r="AH95" s="115">
        <f t="shared" si="113"/>
        <v>24.600615566033365</v>
      </c>
      <c r="AI95" s="115">
        <f t="shared" si="114"/>
        <v>41.730465546051207</v>
      </c>
      <c r="AJ95" s="116">
        <f t="shared" si="131"/>
        <v>97.08014530127376</v>
      </c>
      <c r="AK95" s="115">
        <f t="shared" si="132"/>
        <v>31.67389592770391</v>
      </c>
      <c r="AL95" s="115">
        <f t="shared" si="133"/>
        <v>25.340521987981191</v>
      </c>
      <c r="AM95" s="116">
        <f t="shared" si="134"/>
        <v>42.985582084314906</v>
      </c>
      <c r="AN95" s="115">
        <f t="shared" si="115"/>
        <v>0.1329355798279391</v>
      </c>
      <c r="AO95" s="115">
        <f t="shared" si="116"/>
        <v>0.18239356746969904</v>
      </c>
      <c r="AP95" s="115">
        <f t="shared" si="117"/>
        <v>0.1790727174289318</v>
      </c>
      <c r="AQ95" s="116">
        <f t="shared" si="135"/>
        <v>0.49440186472657</v>
      </c>
      <c r="AR95" s="115">
        <f t="shared" si="136"/>
        <v>26.888163114323891</v>
      </c>
      <c r="AS95" s="115">
        <f t="shared" si="137"/>
        <v>36.891763660837363</v>
      </c>
      <c r="AT95" s="115">
        <f t="shared" si="138"/>
        <v>36.220073224838735</v>
      </c>
      <c r="AU95" s="117">
        <f t="shared" si="139"/>
        <v>0.72440146449677467</v>
      </c>
      <c r="AV95" s="118"/>
      <c r="AW95" s="118">
        <f t="shared" si="140"/>
        <v>0.35359487271908535</v>
      </c>
      <c r="AX95" s="118">
        <f t="shared" si="141"/>
        <v>1.6464051272809146</v>
      </c>
      <c r="AY95" s="118">
        <f t="shared" si="142"/>
        <v>0.53776326228647786</v>
      </c>
      <c r="AZ95" s="118">
        <f t="shared" si="143"/>
        <v>0.73783527321674736</v>
      </c>
      <c r="BA95" s="118">
        <f t="shared" si="53"/>
        <v>3.9999999999999996</v>
      </c>
      <c r="BB95" s="119"/>
      <c r="BC95" s="120"/>
      <c r="BD95" s="121"/>
      <c r="BE95" s="122"/>
      <c r="BF95" s="123"/>
      <c r="BG95" s="124"/>
      <c r="BH95" s="125">
        <f t="shared" si="123"/>
        <v>2.173204393490324</v>
      </c>
      <c r="BI95" s="126">
        <v>0</v>
      </c>
      <c r="BJ95" s="126">
        <f t="shared" si="124"/>
        <v>-0.7071897454381707</v>
      </c>
      <c r="BK95" s="126">
        <f t="shared" si="125"/>
        <v>-3.2928102545618292</v>
      </c>
      <c r="BL95" s="126">
        <f t="shared" si="126"/>
        <v>1.0755265245729557</v>
      </c>
      <c r="BM95" s="126">
        <f t="shared" si="127"/>
        <v>0.73783527321674736</v>
      </c>
      <c r="BN95" s="127">
        <f t="shared" si="54"/>
        <v>-1.3433808719972795E-2</v>
      </c>
      <c r="BO95" s="128">
        <f t="shared" si="128"/>
        <v>0.98179294321155841</v>
      </c>
      <c r="BP95" s="129">
        <f t="shared" si="129"/>
        <v>4.6959331221721754E-3</v>
      </c>
      <c r="BQ95" s="107"/>
    </row>
    <row r="96" spans="1:70" x14ac:dyDescent="0.15">
      <c r="A96" s="37">
        <v>10</v>
      </c>
      <c r="B96" s="15" t="s">
        <v>98</v>
      </c>
      <c r="C96" s="15" t="s">
        <v>209</v>
      </c>
      <c r="D96" s="38">
        <v>8.2400000000000001E-2</v>
      </c>
      <c r="E96" s="39">
        <v>8.8800000000000004E-2</v>
      </c>
      <c r="F96" s="39">
        <v>35.880000000000003</v>
      </c>
      <c r="G96" s="39">
        <v>6.66</v>
      </c>
      <c r="H96" s="39">
        <v>0</v>
      </c>
      <c r="I96" s="39">
        <v>12.58</v>
      </c>
      <c r="J96" s="39">
        <v>24.88</v>
      </c>
      <c r="K96" s="39">
        <v>19.79</v>
      </c>
      <c r="L96" s="39">
        <v>0</v>
      </c>
      <c r="M96" s="39">
        <v>0</v>
      </c>
      <c r="N96" s="40">
        <v>99.961299999999994</v>
      </c>
      <c r="O96" s="41">
        <f t="shared" si="97"/>
        <v>6.4576802507836995E-4</v>
      </c>
      <c r="P96" s="108">
        <f t="shared" si="98"/>
        <v>7.2930354796320632E-4</v>
      </c>
      <c r="Q96" s="108">
        <f t="shared" si="99"/>
        <v>0.17169074228970757</v>
      </c>
      <c r="R96" s="108">
        <f t="shared" si="100"/>
        <v>8.4346504559270521E-2</v>
      </c>
      <c r="S96" s="108">
        <f t="shared" si="101"/>
        <v>0</v>
      </c>
      <c r="T96" s="108">
        <f t="shared" si="102"/>
        <v>0.40495734749718332</v>
      </c>
      <c r="U96" s="108">
        <f t="shared" si="103"/>
        <v>0.12007722007722008</v>
      </c>
      <c r="V96" s="108">
        <f t="shared" si="104"/>
        <v>0.18346463554597184</v>
      </c>
      <c r="W96" s="108">
        <f t="shared" si="105"/>
        <v>0</v>
      </c>
      <c r="X96" s="108">
        <f t="shared" si="106"/>
        <v>0</v>
      </c>
      <c r="Y96" s="42">
        <f t="shared" si="130"/>
        <v>0.9659115215423949</v>
      </c>
      <c r="Z96" s="109">
        <f t="shared" si="107"/>
        <v>0.17169074228970757</v>
      </c>
      <c r="AA96" s="109">
        <f t="shared" si="108"/>
        <v>0.18346463554597184</v>
      </c>
      <c r="AB96" s="110">
        <f t="shared" si="109"/>
        <v>0.12007722007722008</v>
      </c>
      <c r="AC96" s="111">
        <f t="shared" si="110"/>
        <v>49.200427504377899</v>
      </c>
      <c r="AD96" s="112">
        <f t="shared" si="111"/>
        <v>50.799572495622101</v>
      </c>
      <c r="AE96" s="112">
        <v>50</v>
      </c>
      <c r="AF96" s="113">
        <v>50</v>
      </c>
      <c r="AG96" s="114">
        <f t="shared" si="112"/>
        <v>28.610198841698843</v>
      </c>
      <c r="AH96" s="115">
        <f t="shared" si="113"/>
        <v>25.489328903235613</v>
      </c>
      <c r="AI96" s="115">
        <f t="shared" si="114"/>
        <v>41.213572909229761</v>
      </c>
      <c r="AJ96" s="116">
        <f t="shared" si="131"/>
        <v>95.313100654164217</v>
      </c>
      <c r="AK96" s="115">
        <f t="shared" si="132"/>
        <v>30.017068635201166</v>
      </c>
      <c r="AL96" s="115">
        <f t="shared" si="133"/>
        <v>26.742733924606604</v>
      </c>
      <c r="AM96" s="116">
        <f t="shared" si="134"/>
        <v>43.240197440192233</v>
      </c>
      <c r="AN96" s="115">
        <f t="shared" si="115"/>
        <v>0.12598186319938376</v>
      </c>
      <c r="AO96" s="115">
        <f t="shared" si="116"/>
        <v>0.19248627343649038</v>
      </c>
      <c r="AP96" s="115">
        <f t="shared" si="117"/>
        <v>0.18013341409663436</v>
      </c>
      <c r="AQ96" s="116">
        <f t="shared" si="135"/>
        <v>0.4986015507325085</v>
      </c>
      <c r="AR96" s="115">
        <f t="shared" si="136"/>
        <v>25.267041992609236</v>
      </c>
      <c r="AS96" s="115">
        <f t="shared" si="137"/>
        <v>38.605229597401731</v>
      </c>
      <c r="AT96" s="115">
        <f t="shared" si="138"/>
        <v>36.127728409989032</v>
      </c>
      <c r="AU96" s="117">
        <f t="shared" si="139"/>
        <v>0.72255456819978081</v>
      </c>
      <c r="AV96" s="118"/>
      <c r="AW96" s="118">
        <f t="shared" si="140"/>
        <v>0.34476125297104332</v>
      </c>
      <c r="AX96" s="118">
        <f t="shared" si="141"/>
        <v>1.6552387470289567</v>
      </c>
      <c r="AY96" s="118">
        <f t="shared" si="142"/>
        <v>0.50534083985218448</v>
      </c>
      <c r="AZ96" s="118">
        <f t="shared" si="143"/>
        <v>0.7721045919480346</v>
      </c>
      <c r="BA96" s="118">
        <f t="shared" ref="BA96:BA101" si="144">AZ96+AY96+AX96+AW96+AU96</f>
        <v>3.9999999999999996</v>
      </c>
      <c r="BB96" s="119"/>
      <c r="BC96" s="120"/>
      <c r="BD96" s="121"/>
      <c r="BE96" s="122"/>
      <c r="BF96" s="123"/>
      <c r="BG96" s="124"/>
      <c r="BH96" s="125">
        <f t="shared" si="123"/>
        <v>2.1676637045993425</v>
      </c>
      <c r="BI96" s="126">
        <v>0</v>
      </c>
      <c r="BJ96" s="126">
        <f t="shared" si="124"/>
        <v>-0.68952250594208664</v>
      </c>
      <c r="BK96" s="126">
        <f t="shared" si="125"/>
        <v>-3.3104774940579134</v>
      </c>
      <c r="BL96" s="126">
        <f t="shared" si="126"/>
        <v>1.010681679704369</v>
      </c>
      <c r="BM96" s="126">
        <f t="shared" si="127"/>
        <v>0.7721045919480346</v>
      </c>
      <c r="BN96" s="127">
        <f t="shared" ref="BN96:BN101" si="145">BM96+BL96+BK96+BJ96+BH96</f>
        <v>-4.9550023748254013E-2</v>
      </c>
      <c r="BO96" s="128">
        <f t="shared" si="128"/>
        <v>0.93582472599568645</v>
      </c>
      <c r="BP96" s="129">
        <f t="shared" si="129"/>
        <v>4.2477744474573587E-3</v>
      </c>
      <c r="BQ96" s="107"/>
    </row>
    <row r="97" spans="1:71" x14ac:dyDescent="0.15">
      <c r="A97" s="37">
        <v>16</v>
      </c>
      <c r="B97" s="15" t="s">
        <v>102</v>
      </c>
      <c r="C97" s="15" t="s">
        <v>209</v>
      </c>
      <c r="D97" s="38">
        <v>0.1026</v>
      </c>
      <c r="E97" s="39">
        <v>0.14149999999999999</v>
      </c>
      <c r="F97" s="39">
        <v>37.15</v>
      </c>
      <c r="G97" s="39">
        <v>6.97</v>
      </c>
      <c r="H97" s="39">
        <v>0</v>
      </c>
      <c r="I97" s="39">
        <v>12.36</v>
      </c>
      <c r="J97" s="39">
        <v>25.26</v>
      </c>
      <c r="K97" s="39">
        <v>19.18</v>
      </c>
      <c r="L97" s="39">
        <v>2.5999999999999999E-2</v>
      </c>
      <c r="M97" s="39">
        <v>0</v>
      </c>
      <c r="N97" s="40">
        <v>101.19</v>
      </c>
      <c r="O97" s="41">
        <f t="shared" si="97"/>
        <v>8.0407523510971784E-4</v>
      </c>
      <c r="P97" s="108">
        <f t="shared" si="98"/>
        <v>1.1621222076215504E-3</v>
      </c>
      <c r="Q97" s="108">
        <f t="shared" si="99"/>
        <v>0.17776786722582597</v>
      </c>
      <c r="R97" s="108">
        <f t="shared" si="100"/>
        <v>8.8272543059777109E-2</v>
      </c>
      <c r="S97" s="108">
        <f t="shared" si="101"/>
        <v>0</v>
      </c>
      <c r="T97" s="108">
        <f t="shared" si="102"/>
        <v>0.39787542250120711</v>
      </c>
      <c r="U97" s="108">
        <f t="shared" si="103"/>
        <v>0.12191119691119692</v>
      </c>
      <c r="V97" s="108">
        <f t="shared" si="104"/>
        <v>0.17780958614308942</v>
      </c>
      <c r="W97" s="108">
        <f t="shared" si="105"/>
        <v>4.091524250149498E-4</v>
      </c>
      <c r="X97" s="108">
        <f t="shared" si="106"/>
        <v>0</v>
      </c>
      <c r="Y97" s="42">
        <f t="shared" si="130"/>
        <v>0.96601196570884262</v>
      </c>
      <c r="Z97" s="109">
        <f t="shared" si="107"/>
        <v>0.17776786722582597</v>
      </c>
      <c r="AA97" s="109">
        <f t="shared" si="108"/>
        <v>0.17821873856810438</v>
      </c>
      <c r="AB97" s="110">
        <f t="shared" si="109"/>
        <v>0.12191119691119692</v>
      </c>
      <c r="AC97" s="111">
        <f t="shared" si="110"/>
        <v>49.471209433151714</v>
      </c>
      <c r="AD97" s="112">
        <f t="shared" si="111"/>
        <v>50.528790566848294</v>
      </c>
      <c r="AE97" s="112">
        <v>50</v>
      </c>
      <c r="AF97" s="113">
        <v>50</v>
      </c>
      <c r="AG97" s="114">
        <f t="shared" si="112"/>
        <v>29.047171332046336</v>
      </c>
      <c r="AH97" s="115">
        <f t="shared" si="113"/>
        <v>24.703654793535073</v>
      </c>
      <c r="AI97" s="115">
        <f t="shared" si="114"/>
        <v>42.672358795370279</v>
      </c>
      <c r="AJ97" s="116">
        <f t="shared" si="131"/>
        <v>96.423184920951684</v>
      </c>
      <c r="AK97" s="115">
        <f t="shared" si="132"/>
        <v>30.124675259232916</v>
      </c>
      <c r="AL97" s="115">
        <f t="shared" si="133"/>
        <v>25.620036108314906</v>
      </c>
      <c r="AM97" s="116">
        <f t="shared" si="134"/>
        <v>44.255288632452185</v>
      </c>
      <c r="AN97" s="115">
        <f t="shared" si="115"/>
        <v>0.12643348901111334</v>
      </c>
      <c r="AO97" s="115">
        <f t="shared" si="116"/>
        <v>0.18440542727235035</v>
      </c>
      <c r="AP97" s="115">
        <f t="shared" si="117"/>
        <v>0.18436216079313406</v>
      </c>
      <c r="AQ97" s="116">
        <f t="shared" si="135"/>
        <v>0.49520107707659772</v>
      </c>
      <c r="AR97" s="115">
        <f t="shared" si="136"/>
        <v>25.53174757969208</v>
      </c>
      <c r="AS97" s="115">
        <f t="shared" si="137"/>
        <v>37.238494787002757</v>
      </c>
      <c r="AT97" s="115">
        <f t="shared" si="138"/>
        <v>37.229757633305169</v>
      </c>
      <c r="AU97" s="117">
        <f t="shared" si="139"/>
        <v>0.74459515266610343</v>
      </c>
      <c r="AV97" s="118"/>
      <c r="AW97" s="118">
        <f t="shared" si="140"/>
        <v>0.36315093063452869</v>
      </c>
      <c r="AX97" s="118">
        <f t="shared" si="141"/>
        <v>1.6368490693654714</v>
      </c>
      <c r="AY97" s="118">
        <f t="shared" si="142"/>
        <v>0.51063495159384142</v>
      </c>
      <c r="AZ97" s="118">
        <f t="shared" si="143"/>
        <v>0.74476989574005503</v>
      </c>
      <c r="BA97" s="118">
        <f t="shared" si="144"/>
        <v>4</v>
      </c>
      <c r="BB97" s="119"/>
      <c r="BC97" s="120"/>
      <c r="BD97" s="121"/>
      <c r="BE97" s="122"/>
      <c r="BF97" s="123"/>
      <c r="BG97" s="124"/>
      <c r="BH97" s="125">
        <f t="shared" si="123"/>
        <v>2.2337854579983105</v>
      </c>
      <c r="BI97" s="126">
        <v>0</v>
      </c>
      <c r="BJ97" s="126">
        <f t="shared" si="124"/>
        <v>-0.72630186126905738</v>
      </c>
      <c r="BK97" s="126">
        <f t="shared" si="125"/>
        <v>-3.2736981387309427</v>
      </c>
      <c r="BL97" s="126">
        <f t="shared" si="126"/>
        <v>1.0212699031876828</v>
      </c>
      <c r="BM97" s="126">
        <f t="shared" si="127"/>
        <v>0.74476989574005503</v>
      </c>
      <c r="BN97" s="127">
        <f t="shared" si="145"/>
        <v>-1.7474307395159983E-4</v>
      </c>
      <c r="BO97" s="128">
        <f t="shared" si="128"/>
        <v>0.99976537307032542</v>
      </c>
      <c r="BP97" s="129">
        <f t="shared" si="129"/>
        <v>6.5373018518878777E-3</v>
      </c>
      <c r="BQ97" s="107"/>
    </row>
    <row r="98" spans="1:71" x14ac:dyDescent="0.15">
      <c r="A98" s="37">
        <v>30</v>
      </c>
      <c r="B98" s="15" t="s">
        <v>116</v>
      </c>
      <c r="C98" s="15" t="s">
        <v>209</v>
      </c>
      <c r="D98" s="38">
        <v>0</v>
      </c>
      <c r="E98" s="39">
        <v>5.8900000000000001E-2</v>
      </c>
      <c r="F98" s="39">
        <v>30.92</v>
      </c>
      <c r="G98" s="39">
        <v>5.72</v>
      </c>
      <c r="H98" s="39">
        <v>4.1399999999999999E-2</v>
      </c>
      <c r="I98" s="39">
        <v>12.73</v>
      </c>
      <c r="J98" s="39">
        <v>34.15</v>
      </c>
      <c r="K98" s="39">
        <v>16.93</v>
      </c>
      <c r="L98" s="39">
        <v>0</v>
      </c>
      <c r="M98" s="39">
        <v>8.6400000000000005E-2</v>
      </c>
      <c r="N98" s="40">
        <v>100.6367</v>
      </c>
      <c r="O98" s="41">
        <f t="shared" si="97"/>
        <v>0</v>
      </c>
      <c r="P98" s="108">
        <f t="shared" si="98"/>
        <v>4.8373850197109067E-4</v>
      </c>
      <c r="Q98" s="108">
        <f t="shared" si="99"/>
        <v>0.14795645907463092</v>
      </c>
      <c r="R98" s="108">
        <f t="shared" si="100"/>
        <v>7.2441742654508617E-2</v>
      </c>
      <c r="S98" s="108">
        <f t="shared" si="101"/>
        <v>5.5257766469066769E-4</v>
      </c>
      <c r="T98" s="108">
        <f t="shared" si="102"/>
        <v>0.40978593272171254</v>
      </c>
      <c r="U98" s="108">
        <f t="shared" si="103"/>
        <v>0.16481660231660231</v>
      </c>
      <c r="V98" s="108">
        <f t="shared" si="104"/>
        <v>0.15695079736196579</v>
      </c>
      <c r="W98" s="108">
        <f t="shared" si="105"/>
        <v>0</v>
      </c>
      <c r="X98" s="108">
        <f t="shared" si="106"/>
        <v>4.3865311763310904E-4</v>
      </c>
      <c r="Y98" s="42">
        <f t="shared" si="130"/>
        <v>0.95342650341371515</v>
      </c>
      <c r="Z98" s="109">
        <f t="shared" si="107"/>
        <v>0.14795645907463092</v>
      </c>
      <c r="AA98" s="109">
        <f t="shared" si="108"/>
        <v>0.15695079736196579</v>
      </c>
      <c r="AB98" s="110">
        <f t="shared" si="109"/>
        <v>0.16481660231660231</v>
      </c>
      <c r="AC98" s="111">
        <f t="shared" si="110"/>
        <v>49.31292660602881</v>
      </c>
      <c r="AD98" s="112">
        <f t="shared" si="111"/>
        <v>50.687073393971168</v>
      </c>
      <c r="AE98" s="112">
        <v>50</v>
      </c>
      <c r="AF98" s="113">
        <v>50</v>
      </c>
      <c r="AG98" s="114">
        <f t="shared" si="112"/>
        <v>39.270027750965248</v>
      </c>
      <c r="AH98" s="115">
        <f t="shared" si="113"/>
        <v>21.805676520049467</v>
      </c>
      <c r="AI98" s="115">
        <f t="shared" si="114"/>
        <v>35.516267401153414</v>
      </c>
      <c r="AJ98" s="116">
        <f t="shared" si="131"/>
        <v>96.591971672168128</v>
      </c>
      <c r="AK98" s="115">
        <f t="shared" si="132"/>
        <v>40.655581484812423</v>
      </c>
      <c r="AL98" s="115">
        <f t="shared" si="133"/>
        <v>22.575040288086925</v>
      </c>
      <c r="AM98" s="116">
        <f t="shared" si="134"/>
        <v>36.769378227100646</v>
      </c>
      <c r="AN98" s="115">
        <f t="shared" si="115"/>
        <v>0.17063178177580604</v>
      </c>
      <c r="AO98" s="115">
        <f t="shared" si="116"/>
        <v>0.16248844975921467</v>
      </c>
      <c r="AP98" s="115">
        <f t="shared" si="117"/>
        <v>0.15317676667455676</v>
      </c>
      <c r="AQ98" s="116">
        <f t="shared" si="135"/>
        <v>0.4862969982095775</v>
      </c>
      <c r="AR98" s="115">
        <f t="shared" si="136"/>
        <v>35.087977594768027</v>
      </c>
      <c r="AS98" s="115">
        <f t="shared" si="137"/>
        <v>33.413418210981362</v>
      </c>
      <c r="AT98" s="115">
        <f t="shared" si="138"/>
        <v>31.498604194250607</v>
      </c>
      <c r="AU98" s="117">
        <f t="shared" si="139"/>
        <v>0.62997208388501214</v>
      </c>
      <c r="AV98" s="118"/>
      <c r="AW98" s="118">
        <f t="shared" si="140"/>
        <v>0.30044622635144907</v>
      </c>
      <c r="AX98" s="118">
        <f t="shared" si="141"/>
        <v>1.6995537736485511</v>
      </c>
      <c r="AY98" s="118">
        <f t="shared" si="142"/>
        <v>0.70175955189536066</v>
      </c>
      <c r="AZ98" s="118">
        <f t="shared" si="143"/>
        <v>0.66826836421962732</v>
      </c>
      <c r="BA98" s="118">
        <f t="shared" si="144"/>
        <v>4</v>
      </c>
      <c r="BB98" s="119"/>
      <c r="BC98" s="120"/>
      <c r="BD98" s="121"/>
      <c r="BE98" s="122"/>
      <c r="BF98" s="123"/>
      <c r="BG98" s="124"/>
      <c r="BH98" s="125">
        <f t="shared" si="123"/>
        <v>1.8899162516550363</v>
      </c>
      <c r="BI98" s="126">
        <v>0</v>
      </c>
      <c r="BJ98" s="126">
        <f t="shared" si="124"/>
        <v>-0.60089245270289815</v>
      </c>
      <c r="BK98" s="126">
        <f t="shared" si="125"/>
        <v>-3.3991075472971022</v>
      </c>
      <c r="BL98" s="126">
        <f t="shared" si="126"/>
        <v>1.4035191037907213</v>
      </c>
      <c r="BM98" s="126">
        <f t="shared" si="127"/>
        <v>0.66826836421962732</v>
      </c>
      <c r="BN98" s="127">
        <f t="shared" si="145"/>
        <v>-3.8296280334615407E-2</v>
      </c>
      <c r="BO98" s="128">
        <f t="shared" si="128"/>
        <v>0.94269326159209121</v>
      </c>
      <c r="BP98" s="129">
        <f t="shared" si="129"/>
        <v>3.2694652534708706E-3</v>
      </c>
      <c r="BQ98" s="107"/>
    </row>
    <row r="99" spans="1:71" x14ac:dyDescent="0.15">
      <c r="A99" s="37">
        <v>35</v>
      </c>
      <c r="B99" s="15" t="s">
        <v>121</v>
      </c>
      <c r="C99" s="15" t="s">
        <v>209</v>
      </c>
      <c r="D99" s="38">
        <v>0</v>
      </c>
      <c r="E99" s="39">
        <v>0.1578</v>
      </c>
      <c r="F99" s="39">
        <v>31.31</v>
      </c>
      <c r="G99" s="39">
        <v>7.52</v>
      </c>
      <c r="H99" s="39">
        <v>0</v>
      </c>
      <c r="I99" s="39">
        <v>12.14</v>
      </c>
      <c r="J99" s="39">
        <v>32.47</v>
      </c>
      <c r="K99" s="39">
        <v>17.97</v>
      </c>
      <c r="L99" s="39">
        <v>7.6E-3</v>
      </c>
      <c r="M99" s="39">
        <v>0</v>
      </c>
      <c r="N99" s="40">
        <v>101.5753</v>
      </c>
      <c r="O99" s="41">
        <f t="shared" si="97"/>
        <v>0</v>
      </c>
      <c r="P99" s="108">
        <f t="shared" si="98"/>
        <v>1.2959921156373193E-3</v>
      </c>
      <c r="Q99" s="108">
        <f t="shared" si="99"/>
        <v>0.1498226627951712</v>
      </c>
      <c r="R99" s="108">
        <f t="shared" si="100"/>
        <v>9.5238095238095247E-2</v>
      </c>
      <c r="S99" s="108">
        <f t="shared" si="101"/>
        <v>0</v>
      </c>
      <c r="T99" s="108">
        <f t="shared" si="102"/>
        <v>0.39079349750523096</v>
      </c>
      <c r="U99" s="108">
        <f t="shared" si="103"/>
        <v>0.1567084942084942</v>
      </c>
      <c r="V99" s="108">
        <f t="shared" si="104"/>
        <v>0.16659219306524073</v>
      </c>
      <c r="W99" s="108">
        <f t="shared" si="105"/>
        <v>1.1959840115821609E-4</v>
      </c>
      <c r="X99" s="108">
        <f t="shared" si="106"/>
        <v>0</v>
      </c>
      <c r="Y99" s="42">
        <f t="shared" si="130"/>
        <v>0.96057053332902786</v>
      </c>
      <c r="Z99" s="109">
        <f t="shared" si="107"/>
        <v>0.1498226627951712</v>
      </c>
      <c r="AA99" s="109">
        <f t="shared" si="108"/>
        <v>0.16671179146639895</v>
      </c>
      <c r="AB99" s="110">
        <f t="shared" si="109"/>
        <v>0.1567084942084942</v>
      </c>
      <c r="AC99" s="111">
        <f t="shared" si="110"/>
        <v>49.266860896716956</v>
      </c>
      <c r="AD99" s="112">
        <f t="shared" si="111"/>
        <v>50.733139103283044</v>
      </c>
      <c r="AE99" s="112">
        <v>50</v>
      </c>
      <c r="AF99" s="113">
        <v>50</v>
      </c>
      <c r="AG99" s="114">
        <f t="shared" si="112"/>
        <v>37.338149372586876</v>
      </c>
      <c r="AH99" s="115">
        <f t="shared" si="113"/>
        <v>23.145186477571702</v>
      </c>
      <c r="AI99" s="115">
        <f t="shared" si="114"/>
        <v>35.964241019731993</v>
      </c>
      <c r="AJ99" s="116">
        <f t="shared" si="131"/>
        <v>96.447576869890582</v>
      </c>
      <c r="AK99" s="115">
        <f t="shared" si="132"/>
        <v>38.713413632938313</v>
      </c>
      <c r="AL99" s="115">
        <f t="shared" si="133"/>
        <v>23.99768581930778</v>
      </c>
      <c r="AM99" s="116">
        <f t="shared" si="134"/>
        <v>37.288900547753904</v>
      </c>
      <c r="AN99" s="115">
        <f t="shared" si="115"/>
        <v>0.16248048866991927</v>
      </c>
      <c r="AO99" s="115">
        <f t="shared" si="116"/>
        <v>0.17272823068429849</v>
      </c>
      <c r="AP99" s="115">
        <f t="shared" si="117"/>
        <v>0.15534103360345128</v>
      </c>
      <c r="AQ99" s="116">
        <f t="shared" si="135"/>
        <v>0.49054975295766901</v>
      </c>
      <c r="AR99" s="115">
        <f t="shared" si="136"/>
        <v>33.122122208863935</v>
      </c>
      <c r="AS99" s="115">
        <f t="shared" si="137"/>
        <v>35.211154351392302</v>
      </c>
      <c r="AT99" s="115">
        <f t="shared" si="138"/>
        <v>31.666723439743759</v>
      </c>
      <c r="AU99" s="117">
        <f t="shared" si="139"/>
        <v>0.63333446879487509</v>
      </c>
      <c r="AV99" s="118"/>
      <c r="AW99" s="118">
        <f t="shared" si="140"/>
        <v>0.39190084208534398</v>
      </c>
      <c r="AX99" s="118">
        <f t="shared" si="141"/>
        <v>1.6080991579146562</v>
      </c>
      <c r="AY99" s="118">
        <f t="shared" si="142"/>
        <v>0.6624424441772786</v>
      </c>
      <c r="AZ99" s="118">
        <f t="shared" si="143"/>
        <v>0.7042230870278462</v>
      </c>
      <c r="BA99" s="118">
        <f t="shared" si="144"/>
        <v>4</v>
      </c>
      <c r="BB99" s="119"/>
      <c r="BC99" s="120"/>
      <c r="BD99" s="121"/>
      <c r="BE99" s="122"/>
      <c r="BF99" s="123"/>
      <c r="BG99" s="124"/>
      <c r="BH99" s="125">
        <f t="shared" si="123"/>
        <v>1.9000034063846254</v>
      </c>
      <c r="BI99" s="126">
        <v>0</v>
      </c>
      <c r="BJ99" s="126">
        <f t="shared" si="124"/>
        <v>-0.78380168417068796</v>
      </c>
      <c r="BK99" s="126">
        <f t="shared" si="125"/>
        <v>-3.2161983158293124</v>
      </c>
      <c r="BL99" s="126">
        <f t="shared" si="126"/>
        <v>1.3248848883545572</v>
      </c>
      <c r="BM99" s="126">
        <f t="shared" si="127"/>
        <v>0.7042230870278462</v>
      </c>
      <c r="BN99" s="127">
        <f t="shared" si="145"/>
        <v>-7.0888618232971545E-2</v>
      </c>
      <c r="BO99" s="128">
        <f t="shared" si="128"/>
        <v>0.89933783833734482</v>
      </c>
      <c r="BP99" s="129">
        <f t="shared" si="129"/>
        <v>8.6501740888768209E-3</v>
      </c>
      <c r="BQ99" s="107"/>
    </row>
    <row r="100" spans="1:71" x14ac:dyDescent="0.15">
      <c r="A100" s="37">
        <v>80</v>
      </c>
      <c r="B100" s="15" t="s">
        <v>155</v>
      </c>
      <c r="C100" s="15" t="s">
        <v>209</v>
      </c>
      <c r="D100" s="38">
        <v>0</v>
      </c>
      <c r="E100" s="39">
        <v>0.32090000000000002</v>
      </c>
      <c r="F100" s="39">
        <v>34.43</v>
      </c>
      <c r="G100" s="39">
        <v>3.4</v>
      </c>
      <c r="H100" s="39">
        <v>0</v>
      </c>
      <c r="I100" s="39">
        <v>14.64</v>
      </c>
      <c r="J100" s="39">
        <v>29.15</v>
      </c>
      <c r="K100" s="39">
        <v>19.23</v>
      </c>
      <c r="L100" s="39">
        <v>0</v>
      </c>
      <c r="M100" s="39">
        <v>0.77139999999999997</v>
      </c>
      <c r="N100" s="40">
        <v>101.9422</v>
      </c>
      <c r="O100" s="41">
        <f t="shared" si="97"/>
        <v>0</v>
      </c>
      <c r="P100" s="108">
        <f t="shared" si="98"/>
        <v>2.6355124835742445E-3</v>
      </c>
      <c r="Q100" s="108">
        <f t="shared" si="99"/>
        <v>0.16475229255949361</v>
      </c>
      <c r="R100" s="108">
        <f t="shared" si="100"/>
        <v>4.3059777102330297E-2</v>
      </c>
      <c r="S100" s="108">
        <f t="shared" si="101"/>
        <v>0</v>
      </c>
      <c r="T100" s="108">
        <f t="shared" si="102"/>
        <v>0.47126991791405121</v>
      </c>
      <c r="U100" s="108">
        <f t="shared" si="103"/>
        <v>0.1406853281853282</v>
      </c>
      <c r="V100" s="108">
        <f t="shared" si="104"/>
        <v>0.17827311478266997</v>
      </c>
      <c r="W100" s="108">
        <f t="shared" si="105"/>
        <v>0</v>
      </c>
      <c r="X100" s="108">
        <f t="shared" si="106"/>
        <v>3.9164006359048648E-3</v>
      </c>
      <c r="Y100" s="42">
        <f t="shared" si="130"/>
        <v>1.0045923436633524</v>
      </c>
      <c r="Z100" s="109">
        <f t="shared" si="107"/>
        <v>0.16475229255949361</v>
      </c>
      <c r="AA100" s="109">
        <f t="shared" si="108"/>
        <v>0.17827311478266997</v>
      </c>
      <c r="AB100" s="110">
        <f t="shared" si="109"/>
        <v>0.1406853281853282</v>
      </c>
      <c r="AC100" s="111">
        <f t="shared" si="110"/>
        <v>48.539802163453942</v>
      </c>
      <c r="AD100" s="112">
        <f t="shared" si="111"/>
        <v>51.460197836546051</v>
      </c>
      <c r="AE100" s="112">
        <v>50</v>
      </c>
      <c r="AF100" s="113">
        <v>50</v>
      </c>
      <c r="AG100" s="114">
        <f t="shared" si="112"/>
        <v>33.520389720077219</v>
      </c>
      <c r="AH100" s="115">
        <f t="shared" si="113"/>
        <v>24.768054310723645</v>
      </c>
      <c r="AI100" s="115">
        <f t="shared" si="114"/>
        <v>39.548029968360673</v>
      </c>
      <c r="AJ100" s="116">
        <f t="shared" si="131"/>
        <v>97.836473999161541</v>
      </c>
      <c r="AK100" s="115">
        <f t="shared" si="132"/>
        <v>34.261649413453398</v>
      </c>
      <c r="AL100" s="115">
        <f t="shared" si="133"/>
        <v>25.315767523404318</v>
      </c>
      <c r="AM100" s="116">
        <f t="shared" si="134"/>
        <v>40.422583063142284</v>
      </c>
      <c r="AN100" s="115">
        <f t="shared" si="115"/>
        <v>0.14379640070280317</v>
      </c>
      <c r="AO100" s="115">
        <f t="shared" si="116"/>
        <v>0.18221539216979324</v>
      </c>
      <c r="AP100" s="115">
        <f t="shared" si="117"/>
        <v>0.16839557460023097</v>
      </c>
      <c r="AQ100" s="116">
        <f t="shared" si="135"/>
        <v>0.49440736747282743</v>
      </c>
      <c r="AR100" s="115">
        <f t="shared" si="136"/>
        <v>29.084599090385968</v>
      </c>
      <c r="AS100" s="115">
        <f t="shared" si="137"/>
        <v>36.855314899773973</v>
      </c>
      <c r="AT100" s="115">
        <f t="shared" si="138"/>
        <v>34.060086009840049</v>
      </c>
      <c r="AU100" s="117">
        <f t="shared" si="139"/>
        <v>0.68120172019680092</v>
      </c>
      <c r="AV100" s="118"/>
      <c r="AW100" s="118">
        <f t="shared" si="140"/>
        <v>0.16744036955112551</v>
      </c>
      <c r="AX100" s="118">
        <f t="shared" si="141"/>
        <v>1.8325596304488745</v>
      </c>
      <c r="AY100" s="118">
        <f t="shared" si="142"/>
        <v>0.58169198180771953</v>
      </c>
      <c r="AZ100" s="118">
        <f t="shared" si="143"/>
        <v>0.73710629799547955</v>
      </c>
      <c r="BA100" s="118">
        <f t="shared" si="144"/>
        <v>4</v>
      </c>
      <c r="BB100" s="119"/>
      <c r="BC100" s="120"/>
      <c r="BD100" s="121"/>
      <c r="BE100" s="122"/>
      <c r="BF100" s="123"/>
      <c r="BG100" s="124"/>
      <c r="BH100" s="125">
        <f t="shared" si="123"/>
        <v>2.0436051605904026</v>
      </c>
      <c r="BI100" s="126">
        <v>0</v>
      </c>
      <c r="BJ100" s="126">
        <f t="shared" si="124"/>
        <v>-0.33488073910225102</v>
      </c>
      <c r="BK100" s="126">
        <f t="shared" si="125"/>
        <v>-3.665119260897749</v>
      </c>
      <c r="BL100" s="126">
        <f t="shared" si="126"/>
        <v>1.1633839636154391</v>
      </c>
      <c r="BM100" s="126">
        <f t="shared" si="127"/>
        <v>0.73710629799547955</v>
      </c>
      <c r="BN100" s="127">
        <f t="shared" si="145"/>
        <v>-5.5904577798678634E-2</v>
      </c>
      <c r="BO100" s="128">
        <f t="shared" si="128"/>
        <v>0.92415669496962916</v>
      </c>
      <c r="BP100" s="129">
        <f t="shared" si="129"/>
        <v>1.5996818269600321E-2</v>
      </c>
      <c r="BQ100" s="107"/>
    </row>
    <row r="101" spans="1:71" x14ac:dyDescent="0.15">
      <c r="A101" s="37">
        <v>81</v>
      </c>
      <c r="B101" s="15" t="s">
        <v>156</v>
      </c>
      <c r="C101" s="15" t="s">
        <v>209</v>
      </c>
      <c r="D101" s="38">
        <v>0</v>
      </c>
      <c r="E101" s="39">
        <v>0.41260000000000002</v>
      </c>
      <c r="F101" s="39">
        <v>39.71</v>
      </c>
      <c r="G101" s="39">
        <v>3.39</v>
      </c>
      <c r="H101" s="39">
        <v>1.0500000000000001E-2</v>
      </c>
      <c r="I101" s="39">
        <v>14.72</v>
      </c>
      <c r="J101" s="39">
        <v>21.77</v>
      </c>
      <c r="K101" s="39">
        <v>21.88</v>
      </c>
      <c r="L101" s="39">
        <v>1.5E-3</v>
      </c>
      <c r="M101" s="39">
        <v>0</v>
      </c>
      <c r="N101" s="40">
        <v>101.8946</v>
      </c>
      <c r="O101" s="41">
        <f t="shared" si="97"/>
        <v>0</v>
      </c>
      <c r="P101" s="108">
        <f t="shared" si="98"/>
        <v>3.3886333771353484E-3</v>
      </c>
      <c r="Q101" s="108">
        <f t="shared" si="99"/>
        <v>0.19001781985296229</v>
      </c>
      <c r="R101" s="108">
        <f t="shared" si="100"/>
        <v>4.2933130699088148E-2</v>
      </c>
      <c r="S101" s="108">
        <f t="shared" si="101"/>
        <v>1.4014650916067658E-4</v>
      </c>
      <c r="T101" s="108">
        <f t="shared" si="102"/>
        <v>0.47384516336713345</v>
      </c>
      <c r="U101" s="108">
        <f t="shared" si="103"/>
        <v>0.10506756756756758</v>
      </c>
      <c r="V101" s="108">
        <f t="shared" si="104"/>
        <v>0.20284013268043777</v>
      </c>
      <c r="W101" s="108">
        <f t="shared" si="105"/>
        <v>2.3604947597016336E-5</v>
      </c>
      <c r="X101" s="108">
        <f t="shared" si="106"/>
        <v>0</v>
      </c>
      <c r="Y101" s="42">
        <f t="shared" si="130"/>
        <v>1.0182561990010823</v>
      </c>
      <c r="Z101" s="109">
        <f t="shared" si="107"/>
        <v>0.19001781985296229</v>
      </c>
      <c r="AA101" s="109">
        <f t="shared" si="108"/>
        <v>0.20286373762803478</v>
      </c>
      <c r="AB101" s="110">
        <f t="shared" si="109"/>
        <v>0.10506756756756758</v>
      </c>
      <c r="AC101" s="111">
        <f t="shared" si="110"/>
        <v>48.902145210317087</v>
      </c>
      <c r="AD101" s="112">
        <f t="shared" si="111"/>
        <v>51.097854789682906</v>
      </c>
      <c r="AE101" s="112">
        <v>50</v>
      </c>
      <c r="AF101" s="113">
        <v>50</v>
      </c>
      <c r="AG101" s="114">
        <f t="shared" si="112"/>
        <v>25.033923986486485</v>
      </c>
      <c r="AH101" s="115">
        <f t="shared" si="113"/>
        <v>28.181228721717801</v>
      </c>
      <c r="AI101" s="115">
        <f t="shared" si="114"/>
        <v>45.612903573732268</v>
      </c>
      <c r="AJ101" s="116">
        <f t="shared" si="131"/>
        <v>98.828056281936554</v>
      </c>
      <c r="AK101" s="115">
        <f t="shared" si="132"/>
        <v>25.330786548173869</v>
      </c>
      <c r="AL101" s="115">
        <f t="shared" si="133"/>
        <v>28.515413316763439</v>
      </c>
      <c r="AM101" s="116">
        <f t="shared" si="134"/>
        <v>46.153800135062689</v>
      </c>
      <c r="AN101" s="115">
        <f t="shared" si="115"/>
        <v>0.10631350197542178</v>
      </c>
      <c r="AO101" s="115">
        <f t="shared" si="116"/>
        <v>0.20524549435817674</v>
      </c>
      <c r="AP101" s="115">
        <f t="shared" si="117"/>
        <v>0.19227112927414017</v>
      </c>
      <c r="AQ101" s="116">
        <f t="shared" si="135"/>
        <v>0.50383012560773865</v>
      </c>
      <c r="AR101" s="115">
        <f t="shared" si="136"/>
        <v>21.101060967162784</v>
      </c>
      <c r="AS101" s="115">
        <f t="shared" si="137"/>
        <v>40.737042889327427</v>
      </c>
      <c r="AT101" s="115">
        <f t="shared" si="138"/>
        <v>38.161896143509793</v>
      </c>
      <c r="AU101" s="117">
        <f t="shared" si="139"/>
        <v>0.76323792287019598</v>
      </c>
      <c r="AV101" s="118"/>
      <c r="AW101" s="118">
        <f t="shared" si="140"/>
        <v>0.16615686530203438</v>
      </c>
      <c r="AX101" s="118">
        <f t="shared" si="141"/>
        <v>1.8338431346979658</v>
      </c>
      <c r="AY101" s="118">
        <f t="shared" si="142"/>
        <v>0.42202121934325576</v>
      </c>
      <c r="AZ101" s="118">
        <f t="shared" si="143"/>
        <v>0.81474085778654826</v>
      </c>
      <c r="BA101" s="118">
        <f t="shared" si="144"/>
        <v>4</v>
      </c>
      <c r="BB101" s="119"/>
      <c r="BC101" s="120"/>
      <c r="BD101" s="121"/>
      <c r="BE101" s="122"/>
      <c r="BF101" s="123"/>
      <c r="BG101" s="124"/>
      <c r="BH101" s="125">
        <f t="shared" si="123"/>
        <v>2.289713768610588</v>
      </c>
      <c r="BI101" s="126">
        <v>0</v>
      </c>
      <c r="BJ101" s="126">
        <f t="shared" si="124"/>
        <v>-0.33231373060406877</v>
      </c>
      <c r="BK101" s="126">
        <f t="shared" si="125"/>
        <v>-3.6676862693959316</v>
      </c>
      <c r="BL101" s="126">
        <f t="shared" si="126"/>
        <v>0.84404243868651152</v>
      </c>
      <c r="BM101" s="126">
        <f t="shared" si="127"/>
        <v>0.81474085778654826</v>
      </c>
      <c r="BN101" s="127">
        <f t="shared" si="145"/>
        <v>-5.1502934916352938E-2</v>
      </c>
      <c r="BO101" s="128">
        <f t="shared" si="128"/>
        <v>0.93678611496633035</v>
      </c>
      <c r="BP101" s="129">
        <f t="shared" si="129"/>
        <v>1.7833239954850061E-2</v>
      </c>
      <c r="BQ101" s="107"/>
    </row>
    <row r="102" spans="1:71" x14ac:dyDescent="0.15">
      <c r="A102" s="37">
        <v>82</v>
      </c>
      <c r="B102" s="15" t="s">
        <v>157</v>
      </c>
      <c r="C102" s="15" t="s">
        <v>209</v>
      </c>
      <c r="D102" s="38">
        <v>0</v>
      </c>
      <c r="E102" s="39">
        <v>0.2515</v>
      </c>
      <c r="F102" s="39">
        <v>39.869999999999997</v>
      </c>
      <c r="G102" s="39">
        <v>3.35</v>
      </c>
      <c r="H102" s="39">
        <v>0</v>
      </c>
      <c r="I102" s="39">
        <v>14.73</v>
      </c>
      <c r="J102" s="39">
        <v>21.38</v>
      </c>
      <c r="K102" s="39">
        <v>21.69</v>
      </c>
      <c r="L102" s="39">
        <v>3.3999999999999998E-3</v>
      </c>
      <c r="M102" s="39">
        <v>0</v>
      </c>
      <c r="N102" s="40">
        <v>101.2748</v>
      </c>
      <c r="O102" s="41">
        <f t="shared" si="97"/>
        <v>0</v>
      </c>
      <c r="P102" s="108">
        <f t="shared" si="98"/>
        <v>2.0655387647831799E-3</v>
      </c>
      <c r="Q102" s="108">
        <f t="shared" si="99"/>
        <v>0.19078344189215829</v>
      </c>
      <c r="R102" s="108">
        <f t="shared" si="100"/>
        <v>4.2426545086119559E-2</v>
      </c>
      <c r="S102" s="108">
        <f t="shared" si="101"/>
        <v>0</v>
      </c>
      <c r="T102" s="108">
        <f t="shared" si="102"/>
        <v>0.47416706904876871</v>
      </c>
      <c r="U102" s="108">
        <f t="shared" si="103"/>
        <v>0.10318532818532819</v>
      </c>
      <c r="V102" s="108">
        <f t="shared" si="104"/>
        <v>0.20107872385003181</v>
      </c>
      <c r="W102" s="108">
        <f t="shared" si="105"/>
        <v>5.3504547886570356E-5</v>
      </c>
      <c r="X102" s="108">
        <f t="shared" si="106"/>
        <v>0</v>
      </c>
      <c r="Y102" s="42">
        <f t="shared" si="130"/>
        <v>1.0137601513750765</v>
      </c>
      <c r="Z102" s="109">
        <f t="shared" si="107"/>
        <v>0.19078344189215829</v>
      </c>
      <c r="AA102" s="109">
        <f t="shared" si="108"/>
        <v>0.20113222839791839</v>
      </c>
      <c r="AB102" s="110">
        <f t="shared" si="109"/>
        <v>0.10318532818532819</v>
      </c>
      <c r="AC102" s="111">
        <f t="shared" si="110"/>
        <v>48.838080467440342</v>
      </c>
      <c r="AD102" s="112">
        <f t="shared" si="111"/>
        <v>51.161919532559644</v>
      </c>
      <c r="AE102" s="112">
        <v>50</v>
      </c>
      <c r="AF102" s="113">
        <v>50</v>
      </c>
      <c r="AG102" s="114">
        <f t="shared" si="112"/>
        <v>24.585452220077219</v>
      </c>
      <c r="AH102" s="115">
        <f t="shared" si="113"/>
        <v>27.936510556401238</v>
      </c>
      <c r="AI102" s="115">
        <f t="shared" si="114"/>
        <v>45.796687622379892</v>
      </c>
      <c r="AJ102" s="116">
        <f t="shared" si="131"/>
        <v>98.318650398858338</v>
      </c>
      <c r="AK102" s="115">
        <f t="shared" si="132"/>
        <v>25.005888628799465</v>
      </c>
      <c r="AL102" s="115">
        <f t="shared" si="133"/>
        <v>28.41425349419324</v>
      </c>
      <c r="AM102" s="116">
        <f t="shared" si="134"/>
        <v>46.579857877007314</v>
      </c>
      <c r="AN102" s="115">
        <f t="shared" si="115"/>
        <v>0.10494990296014717</v>
      </c>
      <c r="AO102" s="115">
        <f t="shared" si="116"/>
        <v>0.20451737593457317</v>
      </c>
      <c r="AP102" s="115">
        <f t="shared" si="117"/>
        <v>0.19404603411274415</v>
      </c>
      <c r="AQ102" s="116">
        <f t="shared" si="135"/>
        <v>0.50351331300746449</v>
      </c>
      <c r="AR102" s="115">
        <f t="shared" si="136"/>
        <v>20.843520965371436</v>
      </c>
      <c r="AS102" s="115">
        <f t="shared" si="137"/>
        <v>40.618067219116654</v>
      </c>
      <c r="AT102" s="115">
        <f t="shared" si="138"/>
        <v>38.538411815511907</v>
      </c>
      <c r="AU102" s="117">
        <f t="shared" si="139"/>
        <v>0.77076823631023816</v>
      </c>
      <c r="AV102" s="118"/>
      <c r="AW102" s="118">
        <f t="shared" si="140"/>
        <v>0.16425501177427068</v>
      </c>
      <c r="AX102" s="118">
        <f t="shared" si="141"/>
        <v>1.8357449882257293</v>
      </c>
      <c r="AY102" s="118">
        <f>2*(U102/(Q102+U102+V102))</f>
        <v>0.41687041930742891</v>
      </c>
      <c r="AZ102" s="118">
        <f t="shared" si="143"/>
        <v>0.81236134438233321</v>
      </c>
      <c r="BA102" s="118">
        <f>AZ102+AY102+AX102+AW102+AU102</f>
        <v>4</v>
      </c>
      <c r="BB102" s="119"/>
      <c r="BC102" s="120"/>
      <c r="BD102" s="121"/>
      <c r="BE102" s="122"/>
      <c r="BF102" s="123"/>
      <c r="BG102" s="124"/>
      <c r="BH102" s="125">
        <f t="shared" si="123"/>
        <v>2.3123047089307143</v>
      </c>
      <c r="BI102" s="126">
        <v>0</v>
      </c>
      <c r="BJ102" s="126">
        <f t="shared" si="124"/>
        <v>-0.32851002354854136</v>
      </c>
      <c r="BK102" s="126">
        <f t="shared" si="125"/>
        <v>-3.6714899764514586</v>
      </c>
      <c r="BL102" s="126">
        <f t="shared" si="126"/>
        <v>0.83374083861485782</v>
      </c>
      <c r="BM102" s="126">
        <f t="shared" si="127"/>
        <v>0.81236134438233321</v>
      </c>
      <c r="BN102" s="127">
        <f>BM102+BL102+BK102+BJ102+BH102</f>
        <v>-4.1593108072094598E-2</v>
      </c>
      <c r="BO102" s="128">
        <f t="shared" si="128"/>
        <v>0.94879974489219487</v>
      </c>
      <c r="BP102" s="129">
        <f t="shared" si="129"/>
        <v>1.082661442889127E-2</v>
      </c>
    </row>
    <row r="103" spans="1:71" x14ac:dyDescent="0.15">
      <c r="A103" s="189"/>
      <c r="B103" s="190"/>
      <c r="C103" s="218" t="s">
        <v>274</v>
      </c>
      <c r="D103" s="191"/>
      <c r="E103" s="192"/>
      <c r="F103" s="192">
        <v>3.18</v>
      </c>
      <c r="G103" s="192">
        <v>3.49</v>
      </c>
      <c r="H103" s="192"/>
      <c r="I103" s="192">
        <v>1.74</v>
      </c>
      <c r="J103" s="192">
        <v>2.95</v>
      </c>
      <c r="K103" s="192">
        <v>2.0299999999999998</v>
      </c>
      <c r="L103" s="192"/>
      <c r="M103" s="192"/>
      <c r="N103" s="193"/>
      <c r="O103" s="194"/>
      <c r="P103" s="195"/>
      <c r="Q103" s="195"/>
      <c r="R103" s="195"/>
      <c r="S103" s="195"/>
      <c r="T103" s="195"/>
      <c r="U103" s="195"/>
      <c r="V103" s="195"/>
      <c r="W103" s="195"/>
      <c r="X103" s="195"/>
      <c r="Y103" s="196"/>
      <c r="Z103" s="197"/>
      <c r="AA103" s="197"/>
      <c r="AB103" s="198"/>
      <c r="AC103" s="199"/>
      <c r="AD103" s="200"/>
      <c r="AE103" s="200"/>
      <c r="AF103" s="201"/>
      <c r="AG103" s="202"/>
      <c r="AH103" s="203"/>
      <c r="AI103" s="203"/>
      <c r="AJ103" s="204"/>
      <c r="AK103" s="203"/>
      <c r="AL103" s="203"/>
      <c r="AM103" s="204"/>
      <c r="AN103" s="203"/>
      <c r="AO103" s="203"/>
      <c r="AP103" s="203"/>
      <c r="AQ103" s="204"/>
      <c r="AR103" s="203"/>
      <c r="AS103" s="203"/>
      <c r="AT103" s="203"/>
      <c r="AU103" s="205"/>
      <c r="AV103" s="206"/>
      <c r="AW103" s="206"/>
      <c r="AX103" s="206"/>
      <c r="AY103" s="206"/>
      <c r="AZ103" s="206"/>
      <c r="BA103" s="206"/>
      <c r="BB103" s="207"/>
      <c r="BC103" s="208"/>
      <c r="BD103" s="209"/>
      <c r="BE103" s="210"/>
      <c r="BF103" s="211"/>
      <c r="BG103" s="212"/>
      <c r="BH103" s="213"/>
      <c r="BI103" s="214"/>
      <c r="BJ103" s="214"/>
      <c r="BK103" s="214"/>
      <c r="BL103" s="214"/>
      <c r="BM103" s="214"/>
      <c r="BN103" s="215"/>
      <c r="BO103" s="216"/>
      <c r="BP103" s="217"/>
      <c r="BQ103" s="107"/>
    </row>
    <row r="104" spans="1:71" ht="15" thickBot="1" x14ac:dyDescent="0.2">
      <c r="A104" s="37"/>
      <c r="C104" s="27" t="s">
        <v>273</v>
      </c>
      <c r="D104" s="219">
        <v>1357</v>
      </c>
      <c r="E104" s="220">
        <v>1320</v>
      </c>
      <c r="F104" s="220">
        <v>3136</v>
      </c>
      <c r="G104" s="220">
        <v>693</v>
      </c>
      <c r="H104" s="220">
        <v>1562</v>
      </c>
      <c r="I104" s="220">
        <v>260</v>
      </c>
      <c r="J104" s="220">
        <v>1522</v>
      </c>
      <c r="K104" s="220">
        <v>592</v>
      </c>
      <c r="L104" s="220">
        <v>747</v>
      </c>
      <c r="M104" s="220">
        <v>2387</v>
      </c>
      <c r="N104" s="40"/>
      <c r="O104" s="41"/>
      <c r="P104" s="108"/>
      <c r="Q104" s="108"/>
      <c r="R104" s="108"/>
      <c r="S104" s="108"/>
      <c r="T104" s="108"/>
      <c r="U104" s="108"/>
      <c r="V104" s="108"/>
      <c r="W104" s="108"/>
      <c r="X104" s="108"/>
      <c r="Y104" s="42"/>
      <c r="Z104" s="109"/>
      <c r="AA104" s="109"/>
      <c r="AB104" s="110"/>
      <c r="AC104" s="111"/>
      <c r="AD104" s="112"/>
      <c r="AE104" s="112"/>
      <c r="AF104" s="113"/>
      <c r="AG104" s="114"/>
      <c r="AH104" s="115"/>
      <c r="AI104" s="115"/>
      <c r="AJ104" s="116"/>
      <c r="AK104" s="115"/>
      <c r="AL104" s="115"/>
      <c r="AM104" s="116"/>
      <c r="AN104" s="115"/>
      <c r="AO104" s="115"/>
      <c r="AP104" s="115"/>
      <c r="AQ104" s="116"/>
      <c r="AR104" s="115"/>
      <c r="AS104" s="115"/>
      <c r="AT104" s="115"/>
      <c r="AU104" s="117"/>
      <c r="AV104" s="118"/>
      <c r="AW104" s="118"/>
      <c r="AX104" s="118"/>
      <c r="AY104" s="118"/>
      <c r="AZ104" s="118"/>
      <c r="BA104" s="118"/>
      <c r="BB104" s="119"/>
      <c r="BC104" s="120"/>
      <c r="BD104" s="121"/>
      <c r="BE104" s="122"/>
      <c r="BF104" s="123"/>
      <c r="BG104" s="124"/>
      <c r="BH104" s="125"/>
      <c r="BI104" s="126"/>
      <c r="BJ104" s="126"/>
      <c r="BK104" s="126"/>
      <c r="BL104" s="126"/>
      <c r="BM104" s="126"/>
      <c r="BN104" s="127"/>
      <c r="BO104" s="128"/>
      <c r="BP104" s="129"/>
      <c r="BQ104" s="107"/>
      <c r="BR104" s="221"/>
    </row>
    <row r="105" spans="1:71" x14ac:dyDescent="0.15">
      <c r="A105" s="78">
        <v>73</v>
      </c>
      <c r="B105" s="79" t="s">
        <v>56</v>
      </c>
      <c r="C105" s="79" t="s">
        <v>198</v>
      </c>
      <c r="D105" s="80">
        <v>1.2E-2</v>
      </c>
      <c r="E105" s="81">
        <v>0.17269999999999999</v>
      </c>
      <c r="F105" s="81">
        <v>23.21</v>
      </c>
      <c r="G105" s="81">
        <v>5.47</v>
      </c>
      <c r="H105" s="81">
        <v>0</v>
      </c>
      <c r="I105" s="81">
        <v>12.26</v>
      </c>
      <c r="J105" s="81">
        <v>45.73</v>
      </c>
      <c r="K105" s="81">
        <v>13.09</v>
      </c>
      <c r="L105" s="81">
        <v>0</v>
      </c>
      <c r="M105" s="81">
        <v>0</v>
      </c>
      <c r="N105" s="82">
        <v>99.944800000000001</v>
      </c>
      <c r="O105" s="83">
        <f t="shared" si="97"/>
        <v>9.4043887147335432E-5</v>
      </c>
      <c r="P105" s="84">
        <f t="shared" si="98"/>
        <v>1.418363994743758E-3</v>
      </c>
      <c r="Q105" s="84">
        <f t="shared" si="99"/>
        <v>0.11106304706087269</v>
      </c>
      <c r="R105" s="84">
        <f t="shared" si="100"/>
        <v>6.9275582573454911E-2</v>
      </c>
      <c r="S105" s="84">
        <f t="shared" si="101"/>
        <v>0</v>
      </c>
      <c r="T105" s="84">
        <f t="shared" si="102"/>
        <v>0.39465636568485429</v>
      </c>
      <c r="U105" s="84">
        <f t="shared" si="103"/>
        <v>0.22070463320463321</v>
      </c>
      <c r="V105" s="84">
        <f t="shared" si="104"/>
        <v>0.12135179784218147</v>
      </c>
      <c r="W105" s="84">
        <f t="shared" si="105"/>
        <v>0</v>
      </c>
      <c r="X105" s="84">
        <f t="shared" si="106"/>
        <v>0</v>
      </c>
      <c r="Y105" s="85">
        <f t="shared" ref="Y105:Y111" si="146">O105+P105+Q105+R105+S105+T105+U105+V105+W105+X105</f>
        <v>0.91856383424788768</v>
      </c>
      <c r="Z105" s="86">
        <f t="shared" si="107"/>
        <v>0.11106304706087269</v>
      </c>
      <c r="AA105" s="86">
        <f t="shared" si="108"/>
        <v>0.12135179784218147</v>
      </c>
      <c r="AB105" s="87">
        <f t="shared" si="109"/>
        <v>0.22070463320463321</v>
      </c>
      <c r="AC105" s="88">
        <f t="shared" si="110"/>
        <v>49.329122398847517</v>
      </c>
      <c r="AD105" s="89">
        <f t="shared" si="111"/>
        <v>50.670877601152476</v>
      </c>
      <c r="AE105" s="89">
        <v>50</v>
      </c>
      <c r="AF105" s="90">
        <v>50</v>
      </c>
      <c r="AG105" s="91">
        <f t="shared" si="112"/>
        <v>52.586189430501925</v>
      </c>
      <c r="AH105" s="92">
        <f t="shared" si="113"/>
        <v>16.859793599967364</v>
      </c>
      <c r="AI105" s="92">
        <f t="shared" si="114"/>
        <v>26.660173556946013</v>
      </c>
      <c r="AJ105" s="93">
        <f t="shared" ref="AJ105:AJ111" si="147">AI105+AH105+AG105</f>
        <v>96.106156587415313</v>
      </c>
      <c r="AK105" s="92">
        <f t="shared" ref="AK105:AK111" si="148">AG105*100/AJ105</f>
        <v>54.716774968179159</v>
      </c>
      <c r="AL105" s="92">
        <f t="shared" ref="AL105:AL111" si="149">AH105*100/AJ105</f>
        <v>17.542886115347041</v>
      </c>
      <c r="AM105" s="93">
        <f t="shared" ref="AM105:AM111" si="150">AI105*100/AJ105</f>
        <v>27.740338916473796</v>
      </c>
      <c r="AN105" s="92">
        <f t="shared" si="115"/>
        <v>0.22964671675730453</v>
      </c>
      <c r="AO105" s="92">
        <f t="shared" si="116"/>
        <v>0.12626849532974871</v>
      </c>
      <c r="AP105" s="92">
        <f t="shared" si="117"/>
        <v>0.115562884839592</v>
      </c>
      <c r="AQ105" s="93">
        <f t="shared" ref="AQ105:AQ111" si="151">AP105+AO105+AN105</f>
        <v>0.47147809692664522</v>
      </c>
      <c r="AR105" s="92">
        <f t="shared" ref="AR105:AR111" si="152">AN105*100/AQ105</f>
        <v>48.70782296235366</v>
      </c>
      <c r="AS105" s="92">
        <f t="shared" ref="AS105:AS111" si="153">AO105*100/AQ105</f>
        <v>26.781412785203923</v>
      </c>
      <c r="AT105" s="92">
        <f t="shared" ref="AT105:AT111" si="154">AP105*100/AQ105</f>
        <v>24.510764252442424</v>
      </c>
      <c r="AU105" s="94">
        <f t="shared" ref="AU105:AU135" si="155">Q105/(Q105+U105+V105)</f>
        <v>0.24510764252442419</v>
      </c>
      <c r="AV105" s="95"/>
      <c r="AW105" s="95">
        <f t="shared" ref="AW105:AW135" si="156">R105/(R105+T105)</f>
        <v>0.14932272466582422</v>
      </c>
      <c r="AX105" s="95">
        <f t="shared" ref="AX105:AX135" si="157">T105/(R105+T105)</f>
        <v>0.85067727533417581</v>
      </c>
      <c r="AY105" s="95">
        <f t="shared" ref="AY105:AY135" si="158">U105/(Q105+U105+V105)</f>
        <v>0.48707822962353658</v>
      </c>
      <c r="AZ105" s="95">
        <f t="shared" ref="AZ105:AZ135" si="159">V105/(Q105+U105+V105)</f>
        <v>0.26781412785203923</v>
      </c>
      <c r="BA105" s="95">
        <f>AZ105+AY105+AX105+AW105+AU105</f>
        <v>2</v>
      </c>
      <c r="BB105" s="96"/>
      <c r="BC105" s="97"/>
      <c r="BD105" s="98"/>
      <c r="BE105" s="99"/>
      <c r="BF105" s="100"/>
      <c r="BG105" s="101"/>
      <c r="BH105" s="102">
        <f t="shared" si="123"/>
        <v>0.73532292757327256</v>
      </c>
      <c r="BI105" s="103">
        <v>0</v>
      </c>
      <c r="BJ105" s="103">
        <f t="shared" si="124"/>
        <v>-0.29864544933164844</v>
      </c>
      <c r="BK105" s="103">
        <f t="shared" si="125"/>
        <v>-1.7013545506683516</v>
      </c>
      <c r="BL105" s="103">
        <f t="shared" si="126"/>
        <v>0.97415645924707317</v>
      </c>
      <c r="BM105" s="103">
        <f t="shared" si="127"/>
        <v>0.26781412785203923</v>
      </c>
      <c r="BN105" s="104">
        <f>BM105+BL105+BK105+BJ105+BH105</f>
        <v>-2.2706485327614989E-2</v>
      </c>
      <c r="BO105" s="105">
        <f t="shared" si="128"/>
        <v>0.91521550595657974</v>
      </c>
      <c r="BP105" s="106">
        <f t="shared" si="129"/>
        <v>1.2770800300178735E-2</v>
      </c>
      <c r="BQ105" s="107"/>
      <c r="BR105" s="221"/>
    </row>
    <row r="106" spans="1:71" s="153" customFormat="1" x14ac:dyDescent="0.15">
      <c r="A106" s="37">
        <v>74</v>
      </c>
      <c r="B106" s="15" t="s">
        <v>57</v>
      </c>
      <c r="C106" s="15" t="s">
        <v>198</v>
      </c>
      <c r="D106" s="38">
        <v>1.44E-2</v>
      </c>
      <c r="E106" s="39">
        <v>0.21299999999999999</v>
      </c>
      <c r="F106" s="39">
        <v>22.76</v>
      </c>
      <c r="G106" s="39">
        <v>5.51</v>
      </c>
      <c r="H106" s="39">
        <v>0</v>
      </c>
      <c r="I106" s="39">
        <v>12.3</v>
      </c>
      <c r="J106" s="39">
        <v>46.94</v>
      </c>
      <c r="K106" s="39">
        <v>12.69</v>
      </c>
      <c r="L106" s="39">
        <v>0</v>
      </c>
      <c r="M106" s="39">
        <v>0</v>
      </c>
      <c r="N106" s="40">
        <v>100.4273</v>
      </c>
      <c r="O106" s="41">
        <f t="shared" si="97"/>
        <v>1.1285266457680251E-4</v>
      </c>
      <c r="P106" s="108">
        <f t="shared" si="98"/>
        <v>1.7493429697766096E-3</v>
      </c>
      <c r="Q106" s="108">
        <f t="shared" si="99"/>
        <v>0.1089097350756339</v>
      </c>
      <c r="R106" s="108">
        <f t="shared" si="100"/>
        <v>6.9782168186423507E-2</v>
      </c>
      <c r="S106" s="108">
        <f t="shared" si="101"/>
        <v>0</v>
      </c>
      <c r="T106" s="108">
        <f t="shared" si="102"/>
        <v>0.39594398841139544</v>
      </c>
      <c r="U106" s="108">
        <f t="shared" si="103"/>
        <v>0.22654440154440156</v>
      </c>
      <c r="V106" s="108">
        <f t="shared" si="104"/>
        <v>0.11764356872553727</v>
      </c>
      <c r="W106" s="108">
        <f t="shared" si="105"/>
        <v>0</v>
      </c>
      <c r="X106" s="108">
        <f t="shared" si="106"/>
        <v>0</v>
      </c>
      <c r="Y106" s="42">
        <f t="shared" si="146"/>
        <v>0.92068605757774513</v>
      </c>
      <c r="Z106" s="109">
        <f t="shared" si="107"/>
        <v>0.1089097350756339</v>
      </c>
      <c r="AA106" s="109">
        <f t="shared" si="108"/>
        <v>0.11764356872553727</v>
      </c>
      <c r="AB106" s="110">
        <f t="shared" si="109"/>
        <v>0.22654440154440156</v>
      </c>
      <c r="AC106" s="111">
        <f t="shared" si="110"/>
        <v>49.21305168209436</v>
      </c>
      <c r="AD106" s="112">
        <f t="shared" si="111"/>
        <v>50.786948317905647</v>
      </c>
      <c r="AE106" s="112">
        <v>50</v>
      </c>
      <c r="AF106" s="113">
        <v>50</v>
      </c>
      <c r="AG106" s="114">
        <f t="shared" si="112"/>
        <v>53.977601833976834</v>
      </c>
      <c r="AH106" s="115">
        <f t="shared" si="113"/>
        <v>16.344597462458815</v>
      </c>
      <c r="AI106" s="115">
        <f t="shared" si="114"/>
        <v>26.143280920124568</v>
      </c>
      <c r="AJ106" s="116">
        <f t="shared" si="147"/>
        <v>96.465480216560223</v>
      </c>
      <c r="AK106" s="115">
        <f t="shared" si="148"/>
        <v>55.955354923647079</v>
      </c>
      <c r="AL106" s="115">
        <f t="shared" si="149"/>
        <v>16.943467679594818</v>
      </c>
      <c r="AM106" s="116">
        <f t="shared" si="150"/>
        <v>27.101177396758089</v>
      </c>
      <c r="AN106" s="115">
        <f t="shared" si="115"/>
        <v>0.23484504616140467</v>
      </c>
      <c r="AO106" s="115">
        <f t="shared" si="116"/>
        <v>0.12195405907007698</v>
      </c>
      <c r="AP106" s="115">
        <f t="shared" si="117"/>
        <v>0.11290021552905447</v>
      </c>
      <c r="AQ106" s="116">
        <f t="shared" si="151"/>
        <v>0.46969932076053611</v>
      </c>
      <c r="AR106" s="115">
        <f t="shared" si="152"/>
        <v>49.999017622836682</v>
      </c>
      <c r="AS106" s="115">
        <f t="shared" si="153"/>
        <v>25.964282612248457</v>
      </c>
      <c r="AT106" s="115">
        <f t="shared" si="154"/>
        <v>24.036699764914857</v>
      </c>
      <c r="AU106" s="117">
        <f t="shared" si="155"/>
        <v>0.24036699764914859</v>
      </c>
      <c r="AV106" s="118"/>
      <c r="AW106" s="118">
        <f t="shared" si="156"/>
        <v>0.14983519220004723</v>
      </c>
      <c r="AX106" s="118">
        <f t="shared" si="157"/>
        <v>0.85016480779995274</v>
      </c>
      <c r="AY106" s="118">
        <f t="shared" si="158"/>
        <v>0.49999017622836689</v>
      </c>
      <c r="AZ106" s="118">
        <f t="shared" si="159"/>
        <v>0.25964282612248457</v>
      </c>
      <c r="BA106" s="118">
        <f>AZ106+AY106+AX106+AW106+AU106</f>
        <v>2</v>
      </c>
      <c r="BB106" s="119"/>
      <c r="BC106" s="120"/>
      <c r="BD106" s="121"/>
      <c r="BE106" s="122"/>
      <c r="BF106" s="123"/>
      <c r="BG106" s="124"/>
      <c r="BH106" s="125">
        <f t="shared" si="123"/>
        <v>0.72110099294744578</v>
      </c>
      <c r="BI106" s="126">
        <v>0</v>
      </c>
      <c r="BJ106" s="126">
        <f t="shared" si="124"/>
        <v>-0.29967038440009447</v>
      </c>
      <c r="BK106" s="126">
        <f t="shared" si="125"/>
        <v>-1.7003296155999055</v>
      </c>
      <c r="BL106" s="126">
        <f t="shared" si="126"/>
        <v>0.99998035245673378</v>
      </c>
      <c r="BM106" s="126">
        <f t="shared" si="127"/>
        <v>0.25964282612248457</v>
      </c>
      <c r="BN106" s="127">
        <f>BM106+BL106+BK106+BJ106+BH106</f>
        <v>-1.9275828473335754E-2</v>
      </c>
      <c r="BO106" s="128">
        <f t="shared" si="128"/>
        <v>0.92576021159066135</v>
      </c>
      <c r="BP106" s="129">
        <f t="shared" si="129"/>
        <v>1.6062319576498407E-2</v>
      </c>
      <c r="BQ106" s="107"/>
      <c r="BR106" s="15"/>
      <c r="BS106" s="15"/>
    </row>
    <row r="107" spans="1:71" x14ac:dyDescent="0.15">
      <c r="A107" s="37">
        <v>21</v>
      </c>
      <c r="B107" s="15" t="s">
        <v>28</v>
      </c>
      <c r="C107" s="15" t="s">
        <v>198</v>
      </c>
      <c r="D107" s="38">
        <v>7.7999999999999996E-3</v>
      </c>
      <c r="E107" s="39">
        <v>0.23830000000000001</v>
      </c>
      <c r="F107" s="39">
        <v>26.64</v>
      </c>
      <c r="G107" s="39">
        <v>2.64</v>
      </c>
      <c r="H107" s="39">
        <v>0</v>
      </c>
      <c r="I107" s="39">
        <v>13.8</v>
      </c>
      <c r="J107" s="39">
        <v>42.04</v>
      </c>
      <c r="K107" s="39">
        <v>14.92</v>
      </c>
      <c r="L107" s="39">
        <v>0</v>
      </c>
      <c r="M107" s="39">
        <v>0</v>
      </c>
      <c r="N107" s="40">
        <v>100.286</v>
      </c>
      <c r="O107" s="41">
        <f t="shared" si="97"/>
        <v>6.1128526645768026E-5</v>
      </c>
      <c r="P107" s="108">
        <f t="shared" si="98"/>
        <v>1.9571287779237847E-3</v>
      </c>
      <c r="Q107" s="108">
        <f t="shared" si="99"/>
        <v>0.12747606952613738</v>
      </c>
      <c r="R107" s="108">
        <f t="shared" si="100"/>
        <v>3.3434650455927056E-2</v>
      </c>
      <c r="S107" s="108">
        <f t="shared" si="101"/>
        <v>0</v>
      </c>
      <c r="T107" s="108">
        <f t="shared" si="102"/>
        <v>0.44422984065668758</v>
      </c>
      <c r="U107" s="108">
        <f t="shared" si="103"/>
        <v>0.2028957528957529</v>
      </c>
      <c r="V107" s="108">
        <f t="shared" si="104"/>
        <v>0.1383169460508287</v>
      </c>
      <c r="W107" s="108">
        <f t="shared" si="105"/>
        <v>0</v>
      </c>
      <c r="X107" s="108">
        <f t="shared" si="106"/>
        <v>0</v>
      </c>
      <c r="Y107" s="42">
        <f t="shared" si="146"/>
        <v>0.94837151688990318</v>
      </c>
      <c r="Z107" s="109">
        <f t="shared" si="107"/>
        <v>0.12747606952613738</v>
      </c>
      <c r="AA107" s="109">
        <f t="shared" si="108"/>
        <v>0.1383169460508287</v>
      </c>
      <c r="AB107" s="110">
        <f t="shared" si="109"/>
        <v>0.2028957528957529</v>
      </c>
      <c r="AC107" s="111">
        <f t="shared" si="110"/>
        <v>49.420375889160027</v>
      </c>
      <c r="AD107" s="112">
        <f t="shared" si="111"/>
        <v>50.579624110839958</v>
      </c>
      <c r="AE107" s="112">
        <v>50</v>
      </c>
      <c r="AF107" s="113">
        <v>50</v>
      </c>
      <c r="AG107" s="114">
        <f t="shared" si="112"/>
        <v>48.342956563706565</v>
      </c>
      <c r="AH107" s="115">
        <f t="shared" si="113"/>
        <v>19.216815929068993</v>
      </c>
      <c r="AI107" s="115">
        <f t="shared" si="114"/>
        <v>30.600044099829457</v>
      </c>
      <c r="AJ107" s="116">
        <f t="shared" si="147"/>
        <v>98.159816592605011</v>
      </c>
      <c r="AK107" s="115">
        <f t="shared" si="148"/>
        <v>49.249232773473359</v>
      </c>
      <c r="AL107" s="115">
        <f t="shared" si="149"/>
        <v>19.577069921417024</v>
      </c>
      <c r="AM107" s="116">
        <f t="shared" si="150"/>
        <v>31.173697305109624</v>
      </c>
      <c r="AN107" s="115">
        <f t="shared" si="115"/>
        <v>0.20669940097569245</v>
      </c>
      <c r="AO107" s="115">
        <f t="shared" si="116"/>
        <v>0.14090994752454433</v>
      </c>
      <c r="AP107" s="115">
        <f t="shared" si="117"/>
        <v>0.12986583915005087</v>
      </c>
      <c r="AQ107" s="116">
        <f t="shared" si="151"/>
        <v>0.47747518765028768</v>
      </c>
      <c r="AR107" s="115">
        <f t="shared" si="152"/>
        <v>43.290082149165663</v>
      </c>
      <c r="AS107" s="115">
        <f t="shared" si="153"/>
        <v>29.511470159942547</v>
      </c>
      <c r="AT107" s="115">
        <f t="shared" si="154"/>
        <v>27.198447690891779</v>
      </c>
      <c r="AU107" s="117">
        <f t="shared" si="155"/>
        <v>0.27198447690891786</v>
      </c>
      <c r="AV107" s="118"/>
      <c r="AW107" s="118">
        <f t="shared" si="156"/>
        <v>6.9996097842752292E-2</v>
      </c>
      <c r="AX107" s="118">
        <f t="shared" si="157"/>
        <v>0.93000390215724771</v>
      </c>
      <c r="AY107" s="118">
        <f t="shared" si="158"/>
        <v>0.4329008214916566</v>
      </c>
      <c r="AZ107" s="118">
        <f t="shared" si="159"/>
        <v>0.29511470159942549</v>
      </c>
      <c r="BA107" s="118">
        <f t="shared" ref="BA107:BA134" si="160">AZ107+AY107+AX107+AW107+AU107</f>
        <v>2</v>
      </c>
      <c r="BB107" s="119"/>
      <c r="BC107" s="120"/>
      <c r="BD107" s="121"/>
      <c r="BE107" s="122"/>
      <c r="BF107" s="123"/>
      <c r="BG107" s="124"/>
      <c r="BH107" s="125">
        <f t="shared" si="123"/>
        <v>0.81595343072675353</v>
      </c>
      <c r="BI107" s="126">
        <v>0</v>
      </c>
      <c r="BJ107" s="126">
        <f t="shared" si="124"/>
        <v>-0.13999219568550458</v>
      </c>
      <c r="BK107" s="126">
        <f t="shared" si="125"/>
        <v>-1.8600078043144954</v>
      </c>
      <c r="BL107" s="126">
        <f t="shared" si="126"/>
        <v>0.86580164298331319</v>
      </c>
      <c r="BM107" s="126">
        <f t="shared" si="127"/>
        <v>0.29511470159942549</v>
      </c>
      <c r="BN107" s="127">
        <f t="shared" ref="BN107:BN134" si="161">BM107+BL107+BK107+BJ107+BH107</f>
        <v>-2.313022469050785E-2</v>
      </c>
      <c r="BO107" s="128">
        <f t="shared" si="128"/>
        <v>0.92162293316751287</v>
      </c>
      <c r="BP107" s="129">
        <f t="shared" si="129"/>
        <v>1.5352911218544433E-2</v>
      </c>
      <c r="BQ107" s="107"/>
    </row>
    <row r="108" spans="1:71" x14ac:dyDescent="0.15">
      <c r="A108" s="37">
        <v>8</v>
      </c>
      <c r="B108" s="15" t="s">
        <v>18</v>
      </c>
      <c r="C108" s="15" t="s">
        <v>198</v>
      </c>
      <c r="D108" s="38">
        <v>8.3000000000000001E-3</v>
      </c>
      <c r="E108" s="39">
        <v>0.30409999999999998</v>
      </c>
      <c r="F108" s="39">
        <v>22.14</v>
      </c>
      <c r="G108" s="39">
        <v>2.9</v>
      </c>
      <c r="H108" s="39">
        <v>0</v>
      </c>
      <c r="I108" s="39">
        <v>13.54</v>
      </c>
      <c r="J108" s="39">
        <v>49.73</v>
      </c>
      <c r="K108" s="39">
        <v>13.32</v>
      </c>
      <c r="L108" s="39">
        <v>0</v>
      </c>
      <c r="M108" s="39">
        <v>0</v>
      </c>
      <c r="N108" s="40">
        <v>101.9423</v>
      </c>
      <c r="O108" s="41">
        <f t="shared" si="97"/>
        <v>6.504702194357367E-5</v>
      </c>
      <c r="P108" s="108">
        <f t="shared" si="98"/>
        <v>2.4975361366622864E-3</v>
      </c>
      <c r="Q108" s="108">
        <f t="shared" si="99"/>
        <v>0.10594294967374931</v>
      </c>
      <c r="R108" s="108">
        <f t="shared" si="100"/>
        <v>3.6727456940222898E-2</v>
      </c>
      <c r="S108" s="108">
        <f t="shared" si="101"/>
        <v>0</v>
      </c>
      <c r="T108" s="108">
        <f t="shared" si="102"/>
        <v>0.43586029293417022</v>
      </c>
      <c r="U108" s="108">
        <f t="shared" si="103"/>
        <v>0.2400096525096525</v>
      </c>
      <c r="V108" s="108">
        <f t="shared" si="104"/>
        <v>0.12348402958425189</v>
      </c>
      <c r="W108" s="108">
        <f t="shared" si="105"/>
        <v>0</v>
      </c>
      <c r="X108" s="108">
        <f t="shared" si="106"/>
        <v>0</v>
      </c>
      <c r="Y108" s="42">
        <f t="shared" si="146"/>
        <v>0.94458696480065263</v>
      </c>
      <c r="Z108" s="109">
        <f t="shared" si="107"/>
        <v>0.10594294967374931</v>
      </c>
      <c r="AA108" s="109">
        <f t="shared" si="108"/>
        <v>0.12348402958425189</v>
      </c>
      <c r="AB108" s="110">
        <f t="shared" si="109"/>
        <v>0.2400096525096525</v>
      </c>
      <c r="AC108" s="111">
        <f t="shared" si="110"/>
        <v>49.697555573056682</v>
      </c>
      <c r="AD108" s="112">
        <f t="shared" si="111"/>
        <v>50.302444426943325</v>
      </c>
      <c r="AE108" s="112">
        <v>50</v>
      </c>
      <c r="AF108" s="113">
        <v>50</v>
      </c>
      <c r="AG108" s="114">
        <f t="shared" si="112"/>
        <v>57.185899855212355</v>
      </c>
      <c r="AH108" s="115">
        <f t="shared" si="113"/>
        <v>17.156031379034786</v>
      </c>
      <c r="AI108" s="115">
        <f t="shared" si="114"/>
        <v>25.431117731615025</v>
      </c>
      <c r="AJ108" s="116">
        <f t="shared" si="147"/>
        <v>99.773048965862159</v>
      </c>
      <c r="AK108" s="115">
        <f t="shared" si="148"/>
        <v>57.315979062420745</v>
      </c>
      <c r="AL108" s="115">
        <f t="shared" si="149"/>
        <v>17.195055735847873</v>
      </c>
      <c r="AM108" s="116">
        <f t="shared" si="150"/>
        <v>25.488965201731389</v>
      </c>
      <c r="AN108" s="115">
        <f t="shared" si="115"/>
        <v>0.24055559592227455</v>
      </c>
      <c r="AO108" s="115">
        <f t="shared" si="116"/>
        <v>0.12376491533951477</v>
      </c>
      <c r="AP108" s="115">
        <f t="shared" si="117"/>
        <v>0.10618393521280303</v>
      </c>
      <c r="AQ108" s="116">
        <f t="shared" si="151"/>
        <v>0.47050444647459233</v>
      </c>
      <c r="AR108" s="115">
        <f t="shared" si="152"/>
        <v>51.127167389110902</v>
      </c>
      <c r="AS108" s="115">
        <f t="shared" si="153"/>
        <v>26.304728099142032</v>
      </c>
      <c r="AT108" s="115">
        <f t="shared" si="154"/>
        <v>22.568104511747066</v>
      </c>
      <c r="AU108" s="117">
        <f t="shared" si="155"/>
        <v>0.22568104511747064</v>
      </c>
      <c r="AV108" s="118"/>
      <c r="AW108" s="118">
        <f t="shared" si="156"/>
        <v>7.771563471542485E-2</v>
      </c>
      <c r="AX108" s="118">
        <f t="shared" si="157"/>
        <v>0.92228436528457514</v>
      </c>
      <c r="AY108" s="118">
        <f t="shared" si="158"/>
        <v>0.51127167389110906</v>
      </c>
      <c r="AZ108" s="118">
        <f t="shared" si="159"/>
        <v>0.26304728099142027</v>
      </c>
      <c r="BA108" s="118">
        <f t="shared" si="160"/>
        <v>2</v>
      </c>
      <c r="BB108" s="119"/>
      <c r="BC108" s="120"/>
      <c r="BD108" s="121"/>
      <c r="BE108" s="122"/>
      <c r="BF108" s="123"/>
      <c r="BG108" s="124"/>
      <c r="BH108" s="125">
        <f t="shared" si="123"/>
        <v>0.6770431353524119</v>
      </c>
      <c r="BI108" s="126">
        <v>0</v>
      </c>
      <c r="BJ108" s="126">
        <f t="shared" si="124"/>
        <v>-0.1554312694308497</v>
      </c>
      <c r="BK108" s="126">
        <f t="shared" si="125"/>
        <v>-1.8445687305691503</v>
      </c>
      <c r="BL108" s="126">
        <f t="shared" si="126"/>
        <v>1.0225433477822181</v>
      </c>
      <c r="BM108" s="126">
        <f t="shared" si="127"/>
        <v>0.26304728099142027</v>
      </c>
      <c r="BN108" s="127">
        <f t="shared" si="161"/>
        <v>-3.7366235873949605E-2</v>
      </c>
      <c r="BO108" s="128">
        <f t="shared" si="128"/>
        <v>0.85794859489473918</v>
      </c>
      <c r="BP108" s="129">
        <f t="shared" si="129"/>
        <v>2.3574349632074942E-2</v>
      </c>
      <c r="BQ108" s="107"/>
    </row>
    <row r="109" spans="1:71" x14ac:dyDescent="0.15">
      <c r="A109" s="37">
        <v>20</v>
      </c>
      <c r="B109" s="15" t="s">
        <v>27</v>
      </c>
      <c r="C109" s="15" t="s">
        <v>198</v>
      </c>
      <c r="D109" s="38">
        <v>0</v>
      </c>
      <c r="E109" s="39">
        <v>0.12839999999999999</v>
      </c>
      <c r="F109" s="39">
        <v>11.8</v>
      </c>
      <c r="G109" s="39">
        <v>2.27</v>
      </c>
      <c r="H109" s="39">
        <v>7.7000000000000002E-3</v>
      </c>
      <c r="I109" s="39">
        <v>12.87</v>
      </c>
      <c r="J109" s="39">
        <v>66.37</v>
      </c>
      <c r="K109" s="39">
        <v>6.46</v>
      </c>
      <c r="L109" s="39">
        <v>0</v>
      </c>
      <c r="M109" s="39">
        <v>0</v>
      </c>
      <c r="N109" s="40">
        <v>99.906199999999998</v>
      </c>
      <c r="O109" s="41">
        <f t="shared" si="97"/>
        <v>0</v>
      </c>
      <c r="P109" s="108">
        <f t="shared" si="98"/>
        <v>1.0545335085413927E-3</v>
      </c>
      <c r="Q109" s="108">
        <f t="shared" si="99"/>
        <v>5.6464625390706499E-2</v>
      </c>
      <c r="R109" s="108">
        <f t="shared" si="100"/>
        <v>2.8748733535967581E-2</v>
      </c>
      <c r="S109" s="108">
        <f t="shared" si="101"/>
        <v>1.0277410671782949E-4</v>
      </c>
      <c r="T109" s="108">
        <f t="shared" si="102"/>
        <v>0.41429261226460645</v>
      </c>
      <c r="U109" s="108">
        <f t="shared" si="103"/>
        <v>0.32031853281853284</v>
      </c>
      <c r="V109" s="108">
        <f t="shared" si="104"/>
        <v>5.9887900233803845E-2</v>
      </c>
      <c r="W109" s="108">
        <f t="shared" si="105"/>
        <v>0</v>
      </c>
      <c r="X109" s="108">
        <f t="shared" si="106"/>
        <v>0</v>
      </c>
      <c r="Y109" s="42">
        <f t="shared" si="146"/>
        <v>0.88086971185887641</v>
      </c>
      <c r="Z109" s="109">
        <f t="shared" si="107"/>
        <v>5.6464625390706499E-2</v>
      </c>
      <c r="AA109" s="109">
        <f t="shared" si="108"/>
        <v>5.9887900233803845E-2</v>
      </c>
      <c r="AB109" s="110">
        <f t="shared" si="109"/>
        <v>0.32031853281853284</v>
      </c>
      <c r="AC109" s="111">
        <f t="shared" si="110"/>
        <v>49.572718026772392</v>
      </c>
      <c r="AD109" s="112">
        <f t="shared" si="111"/>
        <v>50.427281973227622</v>
      </c>
      <c r="AE109" s="112">
        <v>50</v>
      </c>
      <c r="AF109" s="113">
        <v>50</v>
      </c>
      <c r="AG109" s="114">
        <f t="shared" si="112"/>
        <v>76.320695222007728</v>
      </c>
      <c r="AH109" s="115">
        <f t="shared" si="113"/>
        <v>8.3204176207631164</v>
      </c>
      <c r="AI109" s="115">
        <f t="shared" si="114"/>
        <v>13.554073587762298</v>
      </c>
      <c r="AJ109" s="116">
        <f t="shared" si="147"/>
        <v>98.195186430533141</v>
      </c>
      <c r="AK109" s="115">
        <f t="shared" si="148"/>
        <v>77.72345875222689</v>
      </c>
      <c r="AL109" s="115">
        <f t="shared" si="149"/>
        <v>8.4733457139971762</v>
      </c>
      <c r="AM109" s="116">
        <f t="shared" si="150"/>
        <v>13.803195533775929</v>
      </c>
      <c r="AN109" s="115">
        <f t="shared" si="115"/>
        <v>0.32620594192276203</v>
      </c>
      <c r="AO109" s="115">
        <f t="shared" si="116"/>
        <v>6.0988631327840832E-2</v>
      </c>
      <c r="AP109" s="115">
        <f t="shared" si="117"/>
        <v>5.7502437179699877E-2</v>
      </c>
      <c r="AQ109" s="116">
        <f t="shared" si="151"/>
        <v>0.44469701043030274</v>
      </c>
      <c r="AR109" s="115">
        <f t="shared" si="152"/>
        <v>73.354651430445855</v>
      </c>
      <c r="AS109" s="115">
        <f t="shared" si="153"/>
        <v>13.714648377965554</v>
      </c>
      <c r="AT109" s="115">
        <f t="shared" si="154"/>
        <v>12.930700191588587</v>
      </c>
      <c r="AU109" s="117">
        <f t="shared" si="155"/>
        <v>0.12930700191588587</v>
      </c>
      <c r="AV109" s="118"/>
      <c r="AW109" s="118">
        <f t="shared" si="156"/>
        <v>6.488950480235367E-2</v>
      </c>
      <c r="AX109" s="118">
        <f t="shared" si="157"/>
        <v>0.93511049519764633</v>
      </c>
      <c r="AY109" s="118">
        <f t="shared" si="158"/>
        <v>0.7335465143044585</v>
      </c>
      <c r="AZ109" s="118">
        <f t="shared" si="159"/>
        <v>0.13714648377965555</v>
      </c>
      <c r="BA109" s="118">
        <f t="shared" si="160"/>
        <v>2</v>
      </c>
      <c r="BB109" s="119"/>
      <c r="BC109" s="120"/>
      <c r="BD109" s="121"/>
      <c r="BE109" s="122"/>
      <c r="BF109" s="123"/>
      <c r="BG109" s="124"/>
      <c r="BH109" s="125">
        <f t="shared" si="123"/>
        <v>0.38792100574765764</v>
      </c>
      <c r="BI109" s="126">
        <v>0</v>
      </c>
      <c r="BJ109" s="126">
        <f t="shared" si="124"/>
        <v>-0.12977900960470734</v>
      </c>
      <c r="BK109" s="126">
        <f t="shared" si="125"/>
        <v>-1.8702209903952927</v>
      </c>
      <c r="BL109" s="126">
        <f t="shared" si="126"/>
        <v>1.467093028608917</v>
      </c>
      <c r="BM109" s="126">
        <f t="shared" si="127"/>
        <v>0.13714648377965555</v>
      </c>
      <c r="BN109" s="127">
        <f t="shared" si="161"/>
        <v>-7.8394818637697039E-3</v>
      </c>
      <c r="BO109" s="128">
        <f t="shared" si="128"/>
        <v>0.94283862299842214</v>
      </c>
      <c r="BP109" s="129">
        <f t="shared" si="129"/>
        <v>1.8676002917659629E-2</v>
      </c>
      <c r="BQ109" s="107"/>
    </row>
    <row r="110" spans="1:71" x14ac:dyDescent="0.15">
      <c r="A110" s="37">
        <v>28</v>
      </c>
      <c r="B110" s="15" t="s">
        <v>32</v>
      </c>
      <c r="C110" s="15" t="s">
        <v>198</v>
      </c>
      <c r="D110" s="38">
        <v>2.3699999999999999E-2</v>
      </c>
      <c r="E110" s="39">
        <v>7.6200000000000004E-2</v>
      </c>
      <c r="F110" s="39">
        <v>11.95</v>
      </c>
      <c r="G110" s="39">
        <v>2.72</v>
      </c>
      <c r="H110" s="39">
        <v>7.4999999999999997E-3</v>
      </c>
      <c r="I110" s="39">
        <v>12.5</v>
      </c>
      <c r="J110" s="39">
        <v>64.760000000000005</v>
      </c>
      <c r="K110" s="39">
        <v>6.04</v>
      </c>
      <c r="L110" s="39">
        <v>0</v>
      </c>
      <c r="M110" s="39">
        <v>0</v>
      </c>
      <c r="N110" s="40">
        <v>98.077500000000001</v>
      </c>
      <c r="O110" s="41">
        <f t="shared" si="97"/>
        <v>1.8573667711598745E-4</v>
      </c>
      <c r="P110" s="108">
        <f t="shared" si="98"/>
        <v>6.2582128777923787E-4</v>
      </c>
      <c r="Q110" s="108">
        <f t="shared" si="99"/>
        <v>5.7182396052452761E-2</v>
      </c>
      <c r="R110" s="108">
        <f t="shared" si="100"/>
        <v>3.4447821681864242E-2</v>
      </c>
      <c r="S110" s="108">
        <f t="shared" si="101"/>
        <v>1.0010464940048326E-4</v>
      </c>
      <c r="T110" s="108">
        <f t="shared" si="102"/>
        <v>0.40238210204410108</v>
      </c>
      <c r="U110" s="108">
        <f t="shared" si="103"/>
        <v>0.31254826254826257</v>
      </c>
      <c r="V110" s="108">
        <f t="shared" si="104"/>
        <v>5.5994259661327435E-2</v>
      </c>
      <c r="W110" s="108">
        <f t="shared" si="105"/>
        <v>0</v>
      </c>
      <c r="X110" s="108">
        <f t="shared" si="106"/>
        <v>0</v>
      </c>
      <c r="Y110" s="42">
        <f t="shared" si="146"/>
        <v>0.86346650460230379</v>
      </c>
      <c r="Z110" s="109">
        <f t="shared" si="107"/>
        <v>5.7182396052452761E-2</v>
      </c>
      <c r="AA110" s="109">
        <f t="shared" si="108"/>
        <v>5.5994259661327435E-2</v>
      </c>
      <c r="AB110" s="110">
        <f t="shared" si="109"/>
        <v>0.31254826254826257</v>
      </c>
      <c r="AC110" s="111">
        <f t="shared" si="110"/>
        <v>49.304161307116772</v>
      </c>
      <c r="AD110" s="112">
        <f t="shared" si="111"/>
        <v>50.695838692883221</v>
      </c>
      <c r="AE110" s="112">
        <v>50</v>
      </c>
      <c r="AF110" s="113">
        <v>50</v>
      </c>
      <c r="AG110" s="114">
        <f t="shared" si="112"/>
        <v>74.469311776061787</v>
      </c>
      <c r="AH110" s="115">
        <f t="shared" si="113"/>
        <v>7.7794616763791362</v>
      </c>
      <c r="AI110" s="115">
        <f t="shared" si="114"/>
        <v>13.726371133369444</v>
      </c>
      <c r="AJ110" s="116">
        <f t="shared" si="147"/>
        <v>95.975144585810369</v>
      </c>
      <c r="AK110" s="115">
        <f t="shared" si="148"/>
        <v>77.59228923013454</v>
      </c>
      <c r="AL110" s="115">
        <f t="shared" si="149"/>
        <v>8.1057045654394422</v>
      </c>
      <c r="AM110" s="116">
        <f t="shared" si="150"/>
        <v>14.302006204426021</v>
      </c>
      <c r="AN110" s="115">
        <f t="shared" si="115"/>
        <v>0.325655422450358</v>
      </c>
      <c r="AO110" s="115">
        <f t="shared" si="116"/>
        <v>5.8342459292951163E-2</v>
      </c>
      <c r="AP110" s="115">
        <f t="shared" si="117"/>
        <v>5.9580421888634487E-2</v>
      </c>
      <c r="AQ110" s="116">
        <f t="shared" si="151"/>
        <v>0.44357830363194362</v>
      </c>
      <c r="AR110" s="115">
        <f t="shared" si="152"/>
        <v>73.415543497945421</v>
      </c>
      <c r="AS110" s="115">
        <f t="shared" si="153"/>
        <v>13.152685515782229</v>
      </c>
      <c r="AT110" s="115">
        <f t="shared" si="154"/>
        <v>13.431770986272353</v>
      </c>
      <c r="AU110" s="117">
        <f t="shared" si="155"/>
        <v>0.13431770986272357</v>
      </c>
      <c r="AV110" s="118"/>
      <c r="AW110" s="118">
        <f t="shared" si="156"/>
        <v>7.8858658280640703E-2</v>
      </c>
      <c r="AX110" s="118">
        <f t="shared" si="157"/>
        <v>0.92114134171935935</v>
      </c>
      <c r="AY110" s="118">
        <f t="shared" si="158"/>
        <v>0.73415543497945424</v>
      </c>
      <c r="AZ110" s="118">
        <f t="shared" si="159"/>
        <v>0.13152685515782231</v>
      </c>
      <c r="BA110" s="118">
        <f t="shared" si="160"/>
        <v>2.0000000000000004</v>
      </c>
      <c r="BB110" s="119"/>
      <c r="BC110" s="120"/>
      <c r="BD110" s="121"/>
      <c r="BE110" s="122"/>
      <c r="BF110" s="123"/>
      <c r="BG110" s="124"/>
      <c r="BH110" s="125">
        <f t="shared" si="123"/>
        <v>0.4029531295881707</v>
      </c>
      <c r="BI110" s="126">
        <v>0</v>
      </c>
      <c r="BJ110" s="126">
        <f t="shared" si="124"/>
        <v>-0.15771731656128141</v>
      </c>
      <c r="BK110" s="126">
        <f t="shared" si="125"/>
        <v>-1.8422826834387187</v>
      </c>
      <c r="BL110" s="126">
        <f t="shared" si="126"/>
        <v>1.4683108699589085</v>
      </c>
      <c r="BM110" s="126">
        <f t="shared" si="127"/>
        <v>0.13152685515782231</v>
      </c>
      <c r="BN110" s="127">
        <f t="shared" si="161"/>
        <v>2.7908547049014243E-3</v>
      </c>
      <c r="BO110" s="128">
        <f t="shared" si="128"/>
        <v>1.0212188963352955</v>
      </c>
      <c r="BP110" s="129">
        <f t="shared" si="129"/>
        <v>1.0944299836704623E-2</v>
      </c>
      <c r="BQ110" s="107"/>
    </row>
    <row r="111" spans="1:71" x14ac:dyDescent="0.15">
      <c r="A111" s="37">
        <v>29</v>
      </c>
      <c r="B111" s="15" t="s">
        <v>33</v>
      </c>
      <c r="C111" s="15" t="s">
        <v>198</v>
      </c>
      <c r="D111" s="38">
        <v>0.2172</v>
      </c>
      <c r="E111" s="39">
        <v>6.3799999999999996E-2</v>
      </c>
      <c r="F111" s="39">
        <v>11.36</v>
      </c>
      <c r="G111" s="39">
        <v>2.63</v>
      </c>
      <c r="H111" s="39">
        <v>0</v>
      </c>
      <c r="I111" s="39">
        <v>12.71</v>
      </c>
      <c r="J111" s="39">
        <v>66.650000000000006</v>
      </c>
      <c r="K111" s="39">
        <v>6.34</v>
      </c>
      <c r="L111" s="39">
        <v>0</v>
      </c>
      <c r="M111" s="39">
        <v>0</v>
      </c>
      <c r="N111" s="40">
        <v>99.971000000000004</v>
      </c>
      <c r="O111" s="41">
        <f t="shared" si="97"/>
        <v>1.7021943573667713E-3</v>
      </c>
      <c r="P111" s="108">
        <f t="shared" si="98"/>
        <v>5.2398160315374502E-4</v>
      </c>
      <c r="Q111" s="108">
        <f t="shared" si="99"/>
        <v>5.4359164782917441E-2</v>
      </c>
      <c r="R111" s="108">
        <f t="shared" si="100"/>
        <v>3.3308004052684907E-2</v>
      </c>
      <c r="S111" s="108">
        <f t="shared" si="101"/>
        <v>0</v>
      </c>
      <c r="T111" s="108">
        <f t="shared" si="102"/>
        <v>0.40914212135844197</v>
      </c>
      <c r="U111" s="108">
        <f t="shared" si="103"/>
        <v>0.32166988416988423</v>
      </c>
      <c r="V111" s="108">
        <f t="shared" si="104"/>
        <v>5.8775431498810586E-2</v>
      </c>
      <c r="W111" s="108">
        <f t="shared" si="105"/>
        <v>0</v>
      </c>
      <c r="X111" s="108">
        <f t="shared" si="106"/>
        <v>0</v>
      </c>
      <c r="Y111" s="42">
        <f t="shared" si="146"/>
        <v>0.87948078182325962</v>
      </c>
      <c r="Z111" s="109">
        <f t="shared" si="107"/>
        <v>5.4359164782917441E-2</v>
      </c>
      <c r="AA111" s="109">
        <f t="shared" si="108"/>
        <v>5.8775431498810586E-2</v>
      </c>
      <c r="AB111" s="110">
        <f t="shared" si="109"/>
        <v>0.32166988416988423</v>
      </c>
      <c r="AC111" s="111">
        <f t="shared" si="110"/>
        <v>49.438769946765085</v>
      </c>
      <c r="AD111" s="112">
        <f t="shared" si="111"/>
        <v>50.561230053234915</v>
      </c>
      <c r="AE111" s="112">
        <v>50</v>
      </c>
      <c r="AF111" s="113">
        <v>50</v>
      </c>
      <c r="AG111" s="114">
        <f t="shared" si="112"/>
        <v>76.642674951737462</v>
      </c>
      <c r="AH111" s="115">
        <f t="shared" si="113"/>
        <v>8.1658587795105504</v>
      </c>
      <c r="AI111" s="115">
        <f t="shared" si="114"/>
        <v>13.048667453981329</v>
      </c>
      <c r="AJ111" s="116">
        <f t="shared" si="147"/>
        <v>97.857201185229343</v>
      </c>
      <c r="AK111" s="115">
        <f t="shared" si="148"/>
        <v>78.320935019042807</v>
      </c>
      <c r="AL111" s="115">
        <f t="shared" si="149"/>
        <v>8.3446682314710561</v>
      </c>
      <c r="AM111" s="116">
        <f t="shared" si="150"/>
        <v>13.334396749486135</v>
      </c>
      <c r="AN111" s="115">
        <f t="shared" si="115"/>
        <v>0.32871355431575267</v>
      </c>
      <c r="AO111" s="115">
        <f t="shared" si="116"/>
        <v>6.0062448942880868E-2</v>
      </c>
      <c r="AP111" s="115">
        <f t="shared" si="117"/>
        <v>5.5549478346538346E-2</v>
      </c>
      <c r="AQ111" s="116">
        <f t="shared" si="151"/>
        <v>0.44432548160517188</v>
      </c>
      <c r="AR111" s="115">
        <f t="shared" si="152"/>
        <v>73.980351774613709</v>
      </c>
      <c r="AS111" s="115">
        <f t="shared" si="153"/>
        <v>13.51766923785218</v>
      </c>
      <c r="AT111" s="115">
        <f t="shared" si="154"/>
        <v>12.501978987534114</v>
      </c>
      <c r="AU111" s="117">
        <f t="shared" si="155"/>
        <v>0.12501978987534115</v>
      </c>
      <c r="AV111" s="118"/>
      <c r="AW111" s="118">
        <f t="shared" si="156"/>
        <v>7.5280810513354335E-2</v>
      </c>
      <c r="AX111" s="118">
        <f t="shared" si="157"/>
        <v>0.92471918948664567</v>
      </c>
      <c r="AY111" s="118">
        <f t="shared" si="158"/>
        <v>0.73980351774613706</v>
      </c>
      <c r="AZ111" s="118">
        <f t="shared" si="159"/>
        <v>0.13517669237852181</v>
      </c>
      <c r="BA111" s="118">
        <f t="shared" si="160"/>
        <v>2</v>
      </c>
      <c r="BB111" s="119"/>
      <c r="BC111" s="120"/>
      <c r="BD111" s="121"/>
      <c r="BE111" s="122"/>
      <c r="BF111" s="123"/>
      <c r="BG111" s="124"/>
      <c r="BH111" s="125">
        <f t="shared" si="123"/>
        <v>0.37505936962602349</v>
      </c>
      <c r="BI111" s="126">
        <v>0</v>
      </c>
      <c r="BJ111" s="126">
        <f t="shared" si="124"/>
        <v>-0.15056162102670867</v>
      </c>
      <c r="BK111" s="126">
        <f t="shared" si="125"/>
        <v>-1.8494383789732913</v>
      </c>
      <c r="BL111" s="126">
        <f t="shared" si="126"/>
        <v>1.4796070354922741</v>
      </c>
      <c r="BM111" s="126">
        <f t="shared" si="127"/>
        <v>0.13517669237852181</v>
      </c>
      <c r="BN111" s="127">
        <f t="shared" si="161"/>
        <v>-1.0156902503180576E-2</v>
      </c>
      <c r="BO111" s="128">
        <f t="shared" si="128"/>
        <v>0.92486202817613483</v>
      </c>
      <c r="BP111" s="129">
        <f t="shared" si="129"/>
        <v>9.6392504418759597E-3</v>
      </c>
      <c r="BQ111" s="107"/>
    </row>
    <row r="112" spans="1:71" x14ac:dyDescent="0.15">
      <c r="A112" s="37">
        <v>17</v>
      </c>
      <c r="B112" s="15" t="s">
        <v>103</v>
      </c>
      <c r="C112" s="15" t="s">
        <v>198</v>
      </c>
      <c r="D112" s="38">
        <v>0</v>
      </c>
      <c r="E112" s="39">
        <v>9.3600000000000003E-2</v>
      </c>
      <c r="F112" s="39">
        <v>29.33</v>
      </c>
      <c r="G112" s="39">
        <v>6.61</v>
      </c>
      <c r="H112" s="39">
        <v>0</v>
      </c>
      <c r="I112" s="39">
        <v>12.24</v>
      </c>
      <c r="J112" s="39">
        <v>35.369999999999997</v>
      </c>
      <c r="K112" s="39">
        <v>16.100000000000001</v>
      </c>
      <c r="L112" s="39">
        <v>1.89E-2</v>
      </c>
      <c r="M112" s="39">
        <v>0</v>
      </c>
      <c r="N112" s="40">
        <v>99.762600000000006</v>
      </c>
      <c r="O112" s="41">
        <f t="shared" si="97"/>
        <v>0</v>
      </c>
      <c r="P112" s="108">
        <f t="shared" si="98"/>
        <v>7.6872536136662287E-4</v>
      </c>
      <c r="Q112" s="108">
        <f t="shared" si="99"/>
        <v>0.14034809006012047</v>
      </c>
      <c r="R112" s="108">
        <f t="shared" si="100"/>
        <v>8.3713272543059783E-2</v>
      </c>
      <c r="S112" s="108">
        <f t="shared" si="101"/>
        <v>0</v>
      </c>
      <c r="T112" s="108">
        <f t="shared" si="102"/>
        <v>0.39401255432158377</v>
      </c>
      <c r="U112" s="108">
        <f t="shared" si="103"/>
        <v>0.17070463320463319</v>
      </c>
      <c r="V112" s="108">
        <f t="shared" si="104"/>
        <v>0.1492562219449291</v>
      </c>
      <c r="W112" s="108">
        <f t="shared" si="105"/>
        <v>2.9742233972240585E-4</v>
      </c>
      <c r="X112" s="108">
        <f t="shared" si="106"/>
        <v>0</v>
      </c>
      <c r="Y112" s="42">
        <f>O112+P112+Q112+R112+S112+T112+U112+V112+W112+X112</f>
        <v>0.93910091977541532</v>
      </c>
      <c r="Z112" s="109">
        <f t="shared" si="107"/>
        <v>0.14034809006012047</v>
      </c>
      <c r="AA112" s="109">
        <f t="shared" si="108"/>
        <v>0.14955364428465151</v>
      </c>
      <c r="AB112" s="110">
        <f t="shared" si="109"/>
        <v>0.17070463320463319</v>
      </c>
      <c r="AC112" s="111">
        <f t="shared" si="110"/>
        <v>49.047589864948549</v>
      </c>
      <c r="AD112" s="112">
        <f t="shared" si="111"/>
        <v>50.952410135051466</v>
      </c>
      <c r="AE112" s="112">
        <v>50</v>
      </c>
      <c r="AF112" s="113">
        <v>50</v>
      </c>
      <c r="AG112" s="114">
        <f t="shared" si="112"/>
        <v>40.672939430501934</v>
      </c>
      <c r="AH112" s="115">
        <f t="shared" si="113"/>
        <v>20.736644534719222</v>
      </c>
      <c r="AI112" s="115">
        <f t="shared" si="114"/>
        <v>33.689913417717641</v>
      </c>
      <c r="AJ112" s="116">
        <f>AI112+AH112+AG112</f>
        <v>95.099497382938807</v>
      </c>
      <c r="AK112" s="115">
        <f>AG112*100/AJ112</f>
        <v>42.768826912642346</v>
      </c>
      <c r="AL112" s="115">
        <f>AH112*100/AJ112</f>
        <v>21.805209391610781</v>
      </c>
      <c r="AM112" s="116">
        <f>AI112*100/AJ112</f>
        <v>35.425963695746866</v>
      </c>
      <c r="AN112" s="115">
        <f t="shared" si="115"/>
        <v>0.17950108875681425</v>
      </c>
      <c r="AO112" s="115">
        <f t="shared" si="116"/>
        <v>0.15694743510990017</v>
      </c>
      <c r="AP112" s="115">
        <f t="shared" si="117"/>
        <v>0.14758026479885417</v>
      </c>
      <c r="AQ112" s="116">
        <f>AP112+AO112+AN112</f>
        <v>0.48402878866556859</v>
      </c>
      <c r="AR112" s="115">
        <f>AN112*100/AQ112</f>
        <v>37.084795979116329</v>
      </c>
      <c r="AS112" s="115">
        <f>AO112*100/AQ112</f>
        <v>32.425227338768956</v>
      </c>
      <c r="AT112" s="115">
        <f>AP112*100/AQ112</f>
        <v>30.489976682114712</v>
      </c>
      <c r="AU112" s="117">
        <f t="shared" si="155"/>
        <v>0.30489976682114717</v>
      </c>
      <c r="AV112" s="118"/>
      <c r="AW112" s="118">
        <f t="shared" si="156"/>
        <v>0.17523288010714708</v>
      </c>
      <c r="AX112" s="118">
        <f t="shared" si="157"/>
        <v>0.82476711989285301</v>
      </c>
      <c r="AY112" s="118">
        <f t="shared" si="158"/>
        <v>0.37084795979116325</v>
      </c>
      <c r="AZ112" s="118">
        <f t="shared" si="159"/>
        <v>0.32425227338768964</v>
      </c>
      <c r="BA112" s="118">
        <f t="shared" si="160"/>
        <v>2</v>
      </c>
      <c r="BB112" s="119"/>
      <c r="BC112" s="120"/>
      <c r="BD112" s="121"/>
      <c r="BE112" s="122"/>
      <c r="BF112" s="123"/>
      <c r="BG112" s="124"/>
      <c r="BH112" s="125">
        <f t="shared" si="123"/>
        <v>0.9146993004634415</v>
      </c>
      <c r="BI112" s="126">
        <v>0</v>
      </c>
      <c r="BJ112" s="126">
        <f t="shared" si="124"/>
        <v>-0.35046576021429415</v>
      </c>
      <c r="BK112" s="126">
        <f t="shared" si="125"/>
        <v>-1.649534239785706</v>
      </c>
      <c r="BL112" s="126">
        <f t="shared" si="126"/>
        <v>0.7416959195823265</v>
      </c>
      <c r="BM112" s="126">
        <f t="shared" si="127"/>
        <v>0.32425227338768964</v>
      </c>
      <c r="BN112" s="127">
        <f t="shared" si="161"/>
        <v>-1.9352506566542638E-2</v>
      </c>
      <c r="BO112" s="128">
        <f t="shared" si="128"/>
        <v>0.94031651231199287</v>
      </c>
      <c r="BP112" s="129">
        <f t="shared" si="129"/>
        <v>5.477276969264964E-3</v>
      </c>
      <c r="BQ112" s="107"/>
    </row>
    <row r="113" spans="1:69" x14ac:dyDescent="0.15">
      <c r="A113" s="37">
        <v>18</v>
      </c>
      <c r="B113" s="15" t="s">
        <v>104</v>
      </c>
      <c r="C113" s="15" t="s">
        <v>198</v>
      </c>
      <c r="D113" s="38">
        <v>3.1199999999999999E-2</v>
      </c>
      <c r="E113" s="39">
        <v>0.1358</v>
      </c>
      <c r="F113" s="39">
        <v>29.48</v>
      </c>
      <c r="G113" s="39">
        <v>6.55</v>
      </c>
      <c r="H113" s="39">
        <v>0</v>
      </c>
      <c r="I113" s="39">
        <v>12.12</v>
      </c>
      <c r="J113" s="39">
        <v>36.270000000000003</v>
      </c>
      <c r="K113" s="39">
        <v>15.48</v>
      </c>
      <c r="L113" s="39">
        <v>1.4999999999999999E-2</v>
      </c>
      <c r="M113" s="39">
        <v>0</v>
      </c>
      <c r="N113" s="40">
        <v>100.0819</v>
      </c>
      <c r="O113" s="41">
        <f t="shared" si="97"/>
        <v>2.445141065830721E-4</v>
      </c>
      <c r="P113" s="108">
        <f t="shared" si="98"/>
        <v>1.1153088042049934E-3</v>
      </c>
      <c r="Q113" s="108">
        <f t="shared" si="99"/>
        <v>0.14106586072186675</v>
      </c>
      <c r="R113" s="108">
        <f t="shared" si="100"/>
        <v>8.2953394123606888E-2</v>
      </c>
      <c r="S113" s="108">
        <f t="shared" si="101"/>
        <v>0</v>
      </c>
      <c r="T113" s="108">
        <f t="shared" si="102"/>
        <v>0.39014968614196038</v>
      </c>
      <c r="U113" s="108">
        <f t="shared" si="103"/>
        <v>0.17504826254826258</v>
      </c>
      <c r="V113" s="108">
        <f t="shared" si="104"/>
        <v>0.14350846681413057</v>
      </c>
      <c r="W113" s="108">
        <f t="shared" si="105"/>
        <v>2.3604947597016335E-4</v>
      </c>
      <c r="X113" s="108">
        <f t="shared" si="106"/>
        <v>0</v>
      </c>
      <c r="Y113" s="42">
        <f>O113+P113+Q113+R113+S113+T113+U113+V113+W113+X113</f>
        <v>0.9343215427365853</v>
      </c>
      <c r="Z113" s="109">
        <f t="shared" si="107"/>
        <v>0.14106586072186675</v>
      </c>
      <c r="AA113" s="109">
        <f t="shared" si="108"/>
        <v>0.14374451629010074</v>
      </c>
      <c r="AB113" s="110">
        <f t="shared" si="109"/>
        <v>0.17504826254826258</v>
      </c>
      <c r="AC113" s="111">
        <f t="shared" si="110"/>
        <v>49.218456230103079</v>
      </c>
      <c r="AD113" s="112">
        <f t="shared" si="111"/>
        <v>50.781543769896928</v>
      </c>
      <c r="AE113" s="112">
        <v>50</v>
      </c>
      <c r="AF113" s="113">
        <v>50</v>
      </c>
      <c r="AG113" s="114">
        <f t="shared" si="112"/>
        <v>41.70787427606178</v>
      </c>
      <c r="AH113" s="115">
        <f t="shared" si="113"/>
        <v>19.938090521580964</v>
      </c>
      <c r="AI113" s="115">
        <f t="shared" si="114"/>
        <v>33.862210963324792</v>
      </c>
      <c r="AJ113" s="116">
        <f>AI113+AH113+AG113</f>
        <v>95.508175760967532</v>
      </c>
      <c r="AK113" s="115">
        <f>AG113*100/AJ113</f>
        <v>43.669428238736231</v>
      </c>
      <c r="AL113" s="115">
        <f>AH113*100/AJ113</f>
        <v>20.875794519917218</v>
      </c>
      <c r="AM113" s="116">
        <f>AI113*100/AJ113</f>
        <v>35.454777241346562</v>
      </c>
      <c r="AN113" s="115">
        <f t="shared" si="115"/>
        <v>0.18328091930722612</v>
      </c>
      <c r="AO113" s="115">
        <f t="shared" si="116"/>
        <v>0.15025778230053879</v>
      </c>
      <c r="AP113" s="115">
        <f t="shared" si="117"/>
        <v>0.14770029853247163</v>
      </c>
      <c r="AQ113" s="116">
        <f>AP113+AO113+AN113</f>
        <v>0.48123900014023657</v>
      </c>
      <c r="AR113" s="115">
        <f>AN113*100/AQ113</f>
        <v>38.085217377190276</v>
      </c>
      <c r="AS113" s="115">
        <f>AO113*100/AQ113</f>
        <v>31.223109984176794</v>
      </c>
      <c r="AT113" s="115">
        <f>AP113*100/AQ113</f>
        <v>30.69167263863292</v>
      </c>
      <c r="AU113" s="117">
        <f t="shared" si="155"/>
        <v>0.30691672638632922</v>
      </c>
      <c r="AV113" s="118"/>
      <c r="AW113" s="118">
        <f t="shared" si="156"/>
        <v>0.17533894321094382</v>
      </c>
      <c r="AX113" s="118">
        <f t="shared" si="157"/>
        <v>0.82466105678905621</v>
      </c>
      <c r="AY113" s="118">
        <f t="shared" si="158"/>
        <v>0.38085217377190278</v>
      </c>
      <c r="AZ113" s="118">
        <f t="shared" si="159"/>
        <v>0.31223109984176806</v>
      </c>
      <c r="BA113" s="118">
        <f t="shared" si="160"/>
        <v>2</v>
      </c>
      <c r="BB113" s="119"/>
      <c r="BC113" s="120"/>
      <c r="BD113" s="121"/>
      <c r="BE113" s="122"/>
      <c r="BF113" s="123"/>
      <c r="BG113" s="124"/>
      <c r="BH113" s="125">
        <f t="shared" si="123"/>
        <v>0.9207501791589876</v>
      </c>
      <c r="BI113" s="126">
        <v>0</v>
      </c>
      <c r="BJ113" s="126">
        <f t="shared" si="124"/>
        <v>-0.35067788642188763</v>
      </c>
      <c r="BK113" s="126">
        <f t="shared" si="125"/>
        <v>-1.6493221135781124</v>
      </c>
      <c r="BL113" s="126">
        <f t="shared" si="126"/>
        <v>0.76170434754380556</v>
      </c>
      <c r="BM113" s="126">
        <f t="shared" si="127"/>
        <v>0.31223109984176806</v>
      </c>
      <c r="BN113" s="127">
        <f t="shared" si="161"/>
        <v>-5.3143734554388367E-3</v>
      </c>
      <c r="BO113" s="128">
        <f t="shared" si="128"/>
        <v>0.98297935901282085</v>
      </c>
      <c r="BP113" s="129">
        <f t="shared" si="129"/>
        <v>7.906298508354179E-3</v>
      </c>
      <c r="BQ113" s="107"/>
    </row>
    <row r="114" spans="1:69" x14ac:dyDescent="0.15">
      <c r="A114" s="37">
        <v>19</v>
      </c>
      <c r="B114" s="15" t="s">
        <v>105</v>
      </c>
      <c r="C114" s="15" t="s">
        <v>198</v>
      </c>
      <c r="D114" s="38">
        <v>0.1467</v>
      </c>
      <c r="E114" s="39">
        <v>0</v>
      </c>
      <c r="F114" s="39">
        <v>16.12</v>
      </c>
      <c r="G114" s="39">
        <v>6.15</v>
      </c>
      <c r="H114" s="39">
        <v>0</v>
      </c>
      <c r="I114" s="39">
        <v>11.7</v>
      </c>
      <c r="J114" s="39">
        <v>56.59</v>
      </c>
      <c r="K114" s="39">
        <v>8.6300000000000008</v>
      </c>
      <c r="L114" s="39">
        <v>1.2699999999999999E-2</v>
      </c>
      <c r="M114" s="39">
        <v>0</v>
      </c>
      <c r="N114" s="40">
        <v>99.349400000000003</v>
      </c>
      <c r="O114" s="41">
        <f t="shared" si="97"/>
        <v>1.1496865203761756E-3</v>
      </c>
      <c r="P114" s="108">
        <f t="shared" si="98"/>
        <v>0</v>
      </c>
      <c r="Q114" s="108">
        <f t="shared" si="99"/>
        <v>7.7136420448999043E-2</v>
      </c>
      <c r="R114" s="108">
        <f t="shared" si="100"/>
        <v>7.788753799392098E-2</v>
      </c>
      <c r="S114" s="108">
        <f t="shared" si="101"/>
        <v>0</v>
      </c>
      <c r="T114" s="108">
        <f t="shared" si="102"/>
        <v>0.3766296475132786</v>
      </c>
      <c r="U114" s="108">
        <f t="shared" si="103"/>
        <v>0.27311776061776066</v>
      </c>
      <c r="V114" s="108">
        <f t="shared" si="104"/>
        <v>8.0005043191598638E-2</v>
      </c>
      <c r="W114" s="108">
        <f t="shared" si="105"/>
        <v>1.9985522298807161E-4</v>
      </c>
      <c r="X114" s="108">
        <f t="shared" si="106"/>
        <v>0</v>
      </c>
      <c r="Y114" s="42">
        <f t="shared" ref="Y114:Y135" si="162">O114+P114+Q114+R114+S114+T114+U114+V114+W114+X114</f>
        <v>0.88612595150892215</v>
      </c>
      <c r="Z114" s="109">
        <f t="shared" si="107"/>
        <v>7.7136420448999043E-2</v>
      </c>
      <c r="AA114" s="109">
        <f t="shared" si="108"/>
        <v>8.0204898414586709E-2</v>
      </c>
      <c r="AB114" s="110">
        <f t="shared" si="109"/>
        <v>0.27311776061776066</v>
      </c>
      <c r="AC114" s="111">
        <f t="shared" si="110"/>
        <v>48.577640542898862</v>
      </c>
      <c r="AD114" s="112">
        <f t="shared" si="111"/>
        <v>51.422359457101138</v>
      </c>
      <c r="AE114" s="112">
        <v>50</v>
      </c>
      <c r="AF114" s="113">
        <v>50</v>
      </c>
      <c r="AG114" s="114">
        <f t="shared" si="112"/>
        <v>65.074403233590729</v>
      </c>
      <c r="AH114" s="115">
        <f t="shared" si="113"/>
        <v>11.115356666747012</v>
      </c>
      <c r="AI114" s="115">
        <f t="shared" si="114"/>
        <v>18.516242901248155</v>
      </c>
      <c r="AJ114" s="116">
        <f t="shared" ref="AJ114:AJ135" si="163">AI114+AH114+AG114</f>
        <v>94.706002801585896</v>
      </c>
      <c r="AK114" s="115">
        <f t="shared" ref="AK114:AK135" si="164">AG114*100/AJ114</f>
        <v>68.712015404055279</v>
      </c>
      <c r="AL114" s="115">
        <f t="shared" ref="AL114:AL135" si="165">AH114*100/AJ114</f>
        <v>11.736697081423944</v>
      </c>
      <c r="AM114" s="116">
        <f t="shared" ref="AM114:AM135" si="166">AI114*100/AJ114</f>
        <v>19.551287514520773</v>
      </c>
      <c r="AN114" s="115">
        <f t="shared" si="115"/>
        <v>0.28838484630161915</v>
      </c>
      <c r="AO114" s="115">
        <f t="shared" si="116"/>
        <v>8.4477267358874231E-2</v>
      </c>
      <c r="AP114" s="115">
        <f t="shared" si="117"/>
        <v>8.1448290675517107E-2</v>
      </c>
      <c r="AQ114" s="116">
        <f t="shared" ref="AQ114:AQ135" si="167">AP114+AO114+AN114</f>
        <v>0.4543104043360105</v>
      </c>
      <c r="AR114" s="115">
        <f t="shared" ref="AR114:AR135" si="168">AN114*100/AQ114</f>
        <v>63.477491061007733</v>
      </c>
      <c r="AS114" s="115">
        <f t="shared" ref="AS114:AS135" si="169">AO114*100/AQ114</f>
        <v>18.594614288515032</v>
      </c>
      <c r="AT114" s="115">
        <f t="shared" ref="AT114:AT135" si="170">AP114*100/AQ114</f>
        <v>17.927894650477235</v>
      </c>
      <c r="AU114" s="117">
        <f t="shared" si="155"/>
        <v>0.17927894650477227</v>
      </c>
      <c r="AV114" s="118"/>
      <c r="AW114" s="118">
        <f t="shared" si="156"/>
        <v>0.17136324098945924</v>
      </c>
      <c r="AX114" s="118">
        <f t="shared" si="157"/>
        <v>0.82863675901054079</v>
      </c>
      <c r="AY114" s="118">
        <f t="shared" si="158"/>
        <v>0.6347749106100774</v>
      </c>
      <c r="AZ114" s="118">
        <f t="shared" si="159"/>
        <v>0.18594614288515032</v>
      </c>
      <c r="BA114" s="118">
        <f t="shared" si="160"/>
        <v>2</v>
      </c>
      <c r="BB114" s="119"/>
      <c r="BC114" s="120"/>
      <c r="BD114" s="121"/>
      <c r="BE114" s="122"/>
      <c r="BF114" s="123"/>
      <c r="BG114" s="124"/>
      <c r="BH114" s="125">
        <f t="shared" si="123"/>
        <v>0.53783683951431682</v>
      </c>
      <c r="BI114" s="126">
        <v>0</v>
      </c>
      <c r="BJ114" s="126">
        <f t="shared" si="124"/>
        <v>-0.34272648197891847</v>
      </c>
      <c r="BK114" s="126">
        <f t="shared" si="125"/>
        <v>-1.6572735180210816</v>
      </c>
      <c r="BL114" s="126">
        <f t="shared" si="126"/>
        <v>1.2695498212201548</v>
      </c>
      <c r="BM114" s="126">
        <f t="shared" si="127"/>
        <v>0.18594614288515032</v>
      </c>
      <c r="BN114" s="127">
        <f t="shared" si="161"/>
        <v>-6.6671963803780487E-3</v>
      </c>
      <c r="BO114" s="128">
        <f t="shared" si="128"/>
        <v>0.96414447604596965</v>
      </c>
      <c r="BP114" s="129">
        <f t="shared" si="129"/>
        <v>0</v>
      </c>
      <c r="BQ114" s="107"/>
    </row>
    <row r="115" spans="1:69" x14ac:dyDescent="0.15">
      <c r="A115" s="37">
        <v>20</v>
      </c>
      <c r="B115" s="15" t="s">
        <v>106</v>
      </c>
      <c r="C115" s="15" t="s">
        <v>198</v>
      </c>
      <c r="D115" s="38">
        <v>0.16539999999999999</v>
      </c>
      <c r="E115" s="39">
        <v>4.3700000000000003E-2</v>
      </c>
      <c r="F115" s="39">
        <v>19</v>
      </c>
      <c r="G115" s="39">
        <v>6.23</v>
      </c>
      <c r="H115" s="39">
        <v>0</v>
      </c>
      <c r="I115" s="39">
        <v>11.76</v>
      </c>
      <c r="J115" s="39">
        <v>52.8</v>
      </c>
      <c r="K115" s="39">
        <v>10.029999999999999</v>
      </c>
      <c r="L115" s="39">
        <v>0</v>
      </c>
      <c r="M115" s="39">
        <v>0</v>
      </c>
      <c r="N115" s="40">
        <v>100.029</v>
      </c>
      <c r="O115" s="41">
        <f t="shared" si="97"/>
        <v>1.2962382445141066E-3</v>
      </c>
      <c r="P115" s="108">
        <f t="shared" si="98"/>
        <v>3.5890275952693822E-4</v>
      </c>
      <c r="Q115" s="108">
        <f t="shared" si="99"/>
        <v>9.0917617154527411E-2</v>
      </c>
      <c r="R115" s="108">
        <f t="shared" si="100"/>
        <v>7.8900709219858173E-2</v>
      </c>
      <c r="S115" s="108">
        <f t="shared" si="101"/>
        <v>0</v>
      </c>
      <c r="T115" s="108">
        <f t="shared" si="102"/>
        <v>0.37856108160309027</v>
      </c>
      <c r="U115" s="108">
        <f t="shared" si="103"/>
        <v>0.25482625482625482</v>
      </c>
      <c r="V115" s="108">
        <f t="shared" si="104"/>
        <v>9.2983845099853329E-2</v>
      </c>
      <c r="W115" s="108">
        <f t="shared" si="105"/>
        <v>0</v>
      </c>
      <c r="X115" s="108">
        <f t="shared" si="106"/>
        <v>0</v>
      </c>
      <c r="Y115" s="42">
        <f t="shared" si="162"/>
        <v>0.89784464890762494</v>
      </c>
      <c r="Z115" s="109">
        <f t="shared" si="107"/>
        <v>9.0917617154527411E-2</v>
      </c>
      <c r="AA115" s="109">
        <f t="shared" si="108"/>
        <v>9.2983845099853329E-2</v>
      </c>
      <c r="AB115" s="110">
        <f t="shared" si="109"/>
        <v>0.25482625482625482</v>
      </c>
      <c r="AC115" s="111">
        <f t="shared" si="110"/>
        <v>48.864546624454427</v>
      </c>
      <c r="AD115" s="112">
        <f t="shared" si="111"/>
        <v>51.13545337554558</v>
      </c>
      <c r="AE115" s="112">
        <v>50</v>
      </c>
      <c r="AF115" s="113">
        <v>50</v>
      </c>
      <c r="AG115" s="114">
        <f t="shared" si="112"/>
        <v>60.716177606177602</v>
      </c>
      <c r="AH115" s="115">
        <f t="shared" si="113"/>
        <v>12.918543148026943</v>
      </c>
      <c r="AI115" s="115">
        <f t="shared" si="114"/>
        <v>21.824355776905396</v>
      </c>
      <c r="AJ115" s="116">
        <f t="shared" si="163"/>
        <v>95.459076531109943</v>
      </c>
      <c r="AK115" s="115">
        <f t="shared" si="164"/>
        <v>63.60440495817106</v>
      </c>
      <c r="AL115" s="115">
        <f t="shared" si="165"/>
        <v>13.5330694759202</v>
      </c>
      <c r="AM115" s="116">
        <f t="shared" si="166"/>
        <v>22.862525565908733</v>
      </c>
      <c r="AN115" s="115">
        <f t="shared" si="115"/>
        <v>0.26694816678140332</v>
      </c>
      <c r="AO115" s="115">
        <f t="shared" si="116"/>
        <v>9.7407023489851238E-2</v>
      </c>
      <c r="AP115" s="115">
        <f t="shared" si="117"/>
        <v>9.5242506483809872E-2</v>
      </c>
      <c r="AQ115" s="116">
        <f t="shared" si="167"/>
        <v>0.45959769675506446</v>
      </c>
      <c r="AR115" s="115">
        <f t="shared" si="168"/>
        <v>58.083007958081488</v>
      </c>
      <c r="AS115" s="115">
        <f t="shared" si="169"/>
        <v>21.193975552441209</v>
      </c>
      <c r="AT115" s="115">
        <f t="shared" si="170"/>
        <v>20.723016489477295</v>
      </c>
      <c r="AU115" s="117">
        <f t="shared" si="155"/>
        <v>0.207230164894773</v>
      </c>
      <c r="AV115" s="118"/>
      <c r="AW115" s="118">
        <f t="shared" si="156"/>
        <v>0.17247497124933683</v>
      </c>
      <c r="AX115" s="118">
        <f t="shared" si="157"/>
        <v>0.82752502875066314</v>
      </c>
      <c r="AY115" s="118">
        <f t="shared" si="158"/>
        <v>0.58083007958081501</v>
      </c>
      <c r="AZ115" s="118">
        <f t="shared" si="159"/>
        <v>0.2119397555244121</v>
      </c>
      <c r="BA115" s="118">
        <f t="shared" si="160"/>
        <v>2</v>
      </c>
      <c r="BB115" s="119"/>
      <c r="BC115" s="120"/>
      <c r="BD115" s="121"/>
      <c r="BE115" s="122"/>
      <c r="BF115" s="123"/>
      <c r="BG115" s="124"/>
      <c r="BH115" s="125">
        <f t="shared" si="123"/>
        <v>0.62169049468431903</v>
      </c>
      <c r="BI115" s="126">
        <v>0</v>
      </c>
      <c r="BJ115" s="126">
        <f t="shared" si="124"/>
        <v>-0.34494994249867367</v>
      </c>
      <c r="BK115" s="126">
        <f t="shared" si="125"/>
        <v>-1.6550500575013263</v>
      </c>
      <c r="BL115" s="126">
        <f t="shared" si="126"/>
        <v>1.16166015916163</v>
      </c>
      <c r="BM115" s="126">
        <f t="shared" si="127"/>
        <v>0.2119397555244121</v>
      </c>
      <c r="BN115" s="127">
        <f t="shared" si="161"/>
        <v>-4.7095906296389378E-3</v>
      </c>
      <c r="BO115" s="128">
        <f t="shared" si="128"/>
        <v>0.97777863516929164</v>
      </c>
      <c r="BP115" s="129">
        <f t="shared" si="129"/>
        <v>3.9475601182654401E-3</v>
      </c>
      <c r="BQ115" s="107"/>
    </row>
    <row r="116" spans="1:69" x14ac:dyDescent="0.15">
      <c r="A116" s="37">
        <v>21</v>
      </c>
      <c r="B116" s="15" t="s">
        <v>107</v>
      </c>
      <c r="C116" s="15" t="s">
        <v>198</v>
      </c>
      <c r="D116" s="38">
        <v>0</v>
      </c>
      <c r="E116" s="39">
        <v>6.0900000000000003E-2</v>
      </c>
      <c r="F116" s="39">
        <v>14.9</v>
      </c>
      <c r="G116" s="39">
        <v>6.1</v>
      </c>
      <c r="H116" s="39">
        <v>1.4500000000000001E-2</v>
      </c>
      <c r="I116" s="39">
        <v>11.48</v>
      </c>
      <c r="J116" s="39">
        <v>58.84</v>
      </c>
      <c r="K116" s="39">
        <v>8.09</v>
      </c>
      <c r="L116" s="39">
        <v>0</v>
      </c>
      <c r="M116" s="39">
        <v>0</v>
      </c>
      <c r="N116" s="40">
        <v>99.485500000000002</v>
      </c>
      <c r="O116" s="41">
        <f t="shared" ref="O116:O149" si="171">D116/$BS$13</f>
        <v>0</v>
      </c>
      <c r="P116" s="108">
        <f t="shared" ref="P116:P149" si="172">E116/$BS$14</f>
        <v>5.0016425755584752E-4</v>
      </c>
      <c r="Q116" s="108">
        <f t="shared" ref="Q116:Q149" si="173">F116/$BS$15</f>
        <v>7.1298552400129389E-2</v>
      </c>
      <c r="R116" s="108">
        <f t="shared" ref="R116:R149" si="174">G116/$BS$16</f>
        <v>7.7254305977710241E-2</v>
      </c>
      <c r="S116" s="108">
        <f t="shared" ref="S116:S149" si="175">H116/$BS$22</f>
        <v>1.93535655507601E-4</v>
      </c>
      <c r="T116" s="108">
        <f t="shared" ref="T116:T149" si="176">I116/$BS$17</f>
        <v>0.36954772251730245</v>
      </c>
      <c r="U116" s="108">
        <f t="shared" ref="U116:U149" si="177">J116/$BS$18</f>
        <v>0.28397683397683399</v>
      </c>
      <c r="V116" s="108">
        <f t="shared" ref="V116:V149" si="178">K116/$BS$19</f>
        <v>7.4998933884128968E-2</v>
      </c>
      <c r="W116" s="108">
        <f t="shared" ref="W116:W149" si="179">L116/$BS$20</f>
        <v>0</v>
      </c>
      <c r="X116" s="108">
        <f t="shared" ref="X116:X149" si="180">M116/$BS$21</f>
        <v>0</v>
      </c>
      <c r="Y116" s="42">
        <f t="shared" si="162"/>
        <v>0.87777004866916852</v>
      </c>
      <c r="Z116" s="109">
        <f t="shared" ref="Z116:Z149" si="181">Q116</f>
        <v>7.1298552400129389E-2</v>
      </c>
      <c r="AA116" s="109">
        <f t="shared" ref="AA116:AA149" si="182">V116+W116</f>
        <v>7.4998933884128968E-2</v>
      </c>
      <c r="AB116" s="110">
        <f t="shared" ref="AB116:AB149" si="183">U116</f>
        <v>0.28397683397683399</v>
      </c>
      <c r="AC116" s="111">
        <f t="shared" ref="AC116:AC149" si="184">((U116+V116+W116+X116+Q116)/Y116)*100</f>
        <v>49.019025075354641</v>
      </c>
      <c r="AD116" s="112">
        <f t="shared" ref="AD116:AD149" si="185">((O116+P116+R116+S116+T116)/Y116)*100</f>
        <v>50.980974924645359</v>
      </c>
      <c r="AE116" s="112">
        <v>50</v>
      </c>
      <c r="AF116" s="113">
        <v>50</v>
      </c>
      <c r="AG116" s="114">
        <f t="shared" ref="AG116:AG149" si="186">J116*$BS$28/$BS$18</f>
        <v>67.661740347490351</v>
      </c>
      <c r="AH116" s="115">
        <f t="shared" ref="AH116:AH149" si="187">K116*$BS$24/$BS$19</f>
        <v>10.419841881110466</v>
      </c>
      <c r="AI116" s="115">
        <f t="shared" ref="AI116:AI149" si="188">F116*$BS$25/$BS$15</f>
        <v>17.11488953031002</v>
      </c>
      <c r="AJ116" s="116">
        <f t="shared" si="163"/>
        <v>95.196471758910832</v>
      </c>
      <c r="AK116" s="115">
        <f t="shared" si="164"/>
        <v>71.075890836423667</v>
      </c>
      <c r="AL116" s="115">
        <f t="shared" si="165"/>
        <v>10.945617719424693</v>
      </c>
      <c r="AM116" s="116">
        <f t="shared" si="166"/>
        <v>17.978491444151643</v>
      </c>
      <c r="AN116" s="115">
        <f t="shared" ref="AN116:AN149" si="189">AK116/$BS$28</f>
        <v>0.29830604929982862</v>
      </c>
      <c r="AO116" s="115">
        <f t="shared" ref="AO116:AO149" si="190">AL116/$BS$24</f>
        <v>7.878331255182125E-2</v>
      </c>
      <c r="AP116" s="115">
        <f t="shared" ref="AP116:AP149" si="191">AM116/$BS$25</f>
        <v>7.489621315031092E-2</v>
      </c>
      <c r="AQ116" s="116">
        <f t="shared" si="167"/>
        <v>0.45198557500196079</v>
      </c>
      <c r="AR116" s="115">
        <f t="shared" si="168"/>
        <v>65.999019835651723</v>
      </c>
      <c r="AS116" s="115">
        <f t="shared" si="169"/>
        <v>17.430492677001801</v>
      </c>
      <c r="AT116" s="115">
        <f t="shared" si="170"/>
        <v>16.570487487346472</v>
      </c>
      <c r="AU116" s="117">
        <f t="shared" si="155"/>
        <v>0.16570487487346472</v>
      </c>
      <c r="AV116" s="118"/>
      <c r="AW116" s="118">
        <f t="shared" si="156"/>
        <v>0.17290500277702425</v>
      </c>
      <c r="AX116" s="118">
        <f t="shared" si="157"/>
        <v>0.82709499722297564</v>
      </c>
      <c r="AY116" s="118">
        <f t="shared" si="158"/>
        <v>0.65999019835651729</v>
      </c>
      <c r="AZ116" s="118">
        <f t="shared" si="159"/>
        <v>0.17430492677001799</v>
      </c>
      <c r="BA116" s="118">
        <f t="shared" si="160"/>
        <v>1.9999999999999998</v>
      </c>
      <c r="BB116" s="119"/>
      <c r="BC116" s="120"/>
      <c r="BD116" s="121"/>
      <c r="BE116" s="122"/>
      <c r="BF116" s="123"/>
      <c r="BG116" s="124"/>
      <c r="BH116" s="125">
        <f t="shared" ref="BH116:BH149" si="192">AU116*3</f>
        <v>0.49711462462039413</v>
      </c>
      <c r="BI116" s="126">
        <v>0</v>
      </c>
      <c r="BJ116" s="126">
        <f t="shared" ref="BJ116:BJ149" si="193">-2*AW116</f>
        <v>-0.34581000555404851</v>
      </c>
      <c r="BK116" s="126">
        <f t="shared" ref="BK116:BK149" si="194">-2*AX116</f>
        <v>-1.6541899944459513</v>
      </c>
      <c r="BL116" s="126">
        <f t="shared" ref="BL116:BL149" si="195">2*AY116</f>
        <v>1.3199803967130346</v>
      </c>
      <c r="BM116" s="126">
        <f t="shared" ref="BM116:BM149" si="196">AZ116</f>
        <v>0.17430492677001799</v>
      </c>
      <c r="BN116" s="127">
        <f t="shared" si="161"/>
        <v>-8.600051896552996E-3</v>
      </c>
      <c r="BO116" s="128">
        <f t="shared" ref="BO116:BO149" si="197">Q116/V116</f>
        <v>0.95066087886373751</v>
      </c>
      <c r="BP116" s="129">
        <f t="shared" ref="BP116:BP149" si="198">P116/Q116</f>
        <v>7.0150688999814793E-3</v>
      </c>
      <c r="BQ116" s="107"/>
    </row>
    <row r="117" spans="1:69" x14ac:dyDescent="0.15">
      <c r="A117" s="37">
        <v>27</v>
      </c>
      <c r="B117" s="15" t="s">
        <v>113</v>
      </c>
      <c r="C117" s="15" t="s">
        <v>198</v>
      </c>
      <c r="D117" s="38">
        <v>0.1019</v>
      </c>
      <c r="E117" s="39">
        <v>0.21129999999999999</v>
      </c>
      <c r="F117" s="39">
        <v>25.09</v>
      </c>
      <c r="G117" s="39">
        <v>5.76</v>
      </c>
      <c r="H117" s="39">
        <v>0</v>
      </c>
      <c r="I117" s="39">
        <v>12.22</v>
      </c>
      <c r="J117" s="39">
        <v>43.92</v>
      </c>
      <c r="K117" s="39">
        <v>13.93</v>
      </c>
      <c r="L117" s="39">
        <v>5.0000000000000001E-4</v>
      </c>
      <c r="M117" s="39">
        <v>0</v>
      </c>
      <c r="N117" s="40">
        <v>101.2337</v>
      </c>
      <c r="O117" s="41">
        <f t="shared" si="171"/>
        <v>7.9858934169279E-4</v>
      </c>
      <c r="P117" s="108">
        <f t="shared" si="172"/>
        <v>1.7353810775295661E-3</v>
      </c>
      <c r="Q117" s="108">
        <f t="shared" si="173"/>
        <v>0.12005910602142593</v>
      </c>
      <c r="R117" s="108">
        <f t="shared" si="174"/>
        <v>7.29483282674772E-2</v>
      </c>
      <c r="S117" s="108">
        <f t="shared" si="175"/>
        <v>0</v>
      </c>
      <c r="T117" s="108">
        <f t="shared" si="176"/>
        <v>0.3933687429583132</v>
      </c>
      <c r="U117" s="108">
        <f t="shared" si="177"/>
        <v>0.211969111969112</v>
      </c>
      <c r="V117" s="108">
        <f t="shared" si="178"/>
        <v>0.12913907898713428</v>
      </c>
      <c r="W117" s="108">
        <f t="shared" si="179"/>
        <v>7.8683158656721121E-6</v>
      </c>
      <c r="X117" s="108">
        <f t="shared" si="180"/>
        <v>0</v>
      </c>
      <c r="Y117" s="42">
        <f t="shared" si="162"/>
        <v>0.93002620693855065</v>
      </c>
      <c r="Z117" s="109">
        <f t="shared" si="181"/>
        <v>0.12005910602142593</v>
      </c>
      <c r="AA117" s="109">
        <f t="shared" si="182"/>
        <v>0.12914694730299994</v>
      </c>
      <c r="AB117" s="110">
        <f t="shared" si="183"/>
        <v>0.211969111969112</v>
      </c>
      <c r="AC117" s="111">
        <f t="shared" si="184"/>
        <v>49.58733010456006</v>
      </c>
      <c r="AD117" s="112">
        <f t="shared" si="185"/>
        <v>50.412669895439954</v>
      </c>
      <c r="AE117" s="112">
        <v>50</v>
      </c>
      <c r="AF117" s="113">
        <v>50</v>
      </c>
      <c r="AG117" s="114">
        <f t="shared" si="186"/>
        <v>50.504820463320463</v>
      </c>
      <c r="AH117" s="115">
        <f t="shared" si="187"/>
        <v>17.941705488735327</v>
      </c>
      <c r="AI117" s="115">
        <f t="shared" si="188"/>
        <v>28.819636128555594</v>
      </c>
      <c r="AJ117" s="116">
        <f t="shared" si="163"/>
        <v>97.266162080611394</v>
      </c>
      <c r="AK117" s="115">
        <f t="shared" si="164"/>
        <v>51.924347977730967</v>
      </c>
      <c r="AL117" s="115">
        <f t="shared" si="165"/>
        <v>18.445988928673628</v>
      </c>
      <c r="AM117" s="116">
        <f t="shared" si="166"/>
        <v>29.629663093595397</v>
      </c>
      <c r="AN117" s="115">
        <f t="shared" si="189"/>
        <v>0.21792687964128585</v>
      </c>
      <c r="AO117" s="115">
        <f t="shared" si="190"/>
        <v>0.13276876174070437</v>
      </c>
      <c r="AP117" s="115">
        <f t="shared" si="191"/>
        <v>0.12343358003775701</v>
      </c>
      <c r="AQ117" s="116">
        <f t="shared" si="167"/>
        <v>0.47412922141974723</v>
      </c>
      <c r="AR117" s="115">
        <f t="shared" si="168"/>
        <v>45.963604392220091</v>
      </c>
      <c r="AS117" s="115">
        <f t="shared" si="169"/>
        <v>28.00265323093512</v>
      </c>
      <c r="AT117" s="115">
        <f t="shared" si="170"/>
        <v>26.033742376844792</v>
      </c>
      <c r="AU117" s="117">
        <f t="shared" si="155"/>
        <v>0.26033742376844793</v>
      </c>
      <c r="AV117" s="118"/>
      <c r="AW117" s="118">
        <f t="shared" si="156"/>
        <v>0.15643503694968883</v>
      </c>
      <c r="AX117" s="118">
        <f t="shared" si="157"/>
        <v>0.84356496305031115</v>
      </c>
      <c r="AY117" s="118">
        <f t="shared" si="158"/>
        <v>0.45963604392220087</v>
      </c>
      <c r="AZ117" s="118">
        <f t="shared" si="159"/>
        <v>0.28002653230935121</v>
      </c>
      <c r="BA117" s="118">
        <f t="shared" si="160"/>
        <v>1.9999999999999998</v>
      </c>
      <c r="BB117" s="119"/>
      <c r="BC117" s="120"/>
      <c r="BD117" s="121"/>
      <c r="BE117" s="122"/>
      <c r="BF117" s="123"/>
      <c r="BG117" s="124"/>
      <c r="BH117" s="125">
        <f t="shared" si="192"/>
        <v>0.78101227130534379</v>
      </c>
      <c r="BI117" s="126">
        <v>0</v>
      </c>
      <c r="BJ117" s="126">
        <f t="shared" si="193"/>
        <v>-0.31287007389937765</v>
      </c>
      <c r="BK117" s="126">
        <f t="shared" si="194"/>
        <v>-1.6871299261006223</v>
      </c>
      <c r="BL117" s="126">
        <f t="shared" si="195"/>
        <v>0.91927208784440173</v>
      </c>
      <c r="BM117" s="126">
        <f t="shared" si="196"/>
        <v>0.28002653230935121</v>
      </c>
      <c r="BN117" s="127">
        <f t="shared" si="161"/>
        <v>-1.9689108540903222E-2</v>
      </c>
      <c r="BO117" s="128">
        <f t="shared" si="197"/>
        <v>0.92968841781337963</v>
      </c>
      <c r="BP117" s="129">
        <f t="shared" si="198"/>
        <v>1.445438946730011E-2</v>
      </c>
      <c r="BQ117" s="107"/>
    </row>
    <row r="118" spans="1:69" x14ac:dyDescent="0.15">
      <c r="A118" s="37">
        <v>28</v>
      </c>
      <c r="B118" s="15" t="s">
        <v>114</v>
      </c>
      <c r="C118" s="15" t="s">
        <v>198</v>
      </c>
      <c r="D118" s="38">
        <v>0.16189999999999999</v>
      </c>
      <c r="E118" s="39">
        <v>0.18659999999999999</v>
      </c>
      <c r="F118" s="39">
        <v>24.47</v>
      </c>
      <c r="G118" s="39">
        <v>5.81</v>
      </c>
      <c r="H118" s="39">
        <v>0</v>
      </c>
      <c r="I118" s="39">
        <v>12.14</v>
      </c>
      <c r="J118" s="39">
        <v>43.74</v>
      </c>
      <c r="K118" s="39">
        <v>13.69</v>
      </c>
      <c r="L118" s="39">
        <v>0</v>
      </c>
      <c r="M118" s="39">
        <v>0</v>
      </c>
      <c r="N118" s="40">
        <v>100.19840000000001</v>
      </c>
      <c r="O118" s="41">
        <f t="shared" si="171"/>
        <v>1.2688087774294671E-3</v>
      </c>
      <c r="P118" s="108">
        <f t="shared" si="172"/>
        <v>1.5325229960578184E-3</v>
      </c>
      <c r="Q118" s="108">
        <f t="shared" si="173"/>
        <v>0.11709232061954135</v>
      </c>
      <c r="R118" s="108">
        <f t="shared" si="174"/>
        <v>7.3581560283687938E-2</v>
      </c>
      <c r="S118" s="108">
        <f t="shared" si="175"/>
        <v>0</v>
      </c>
      <c r="T118" s="108">
        <f t="shared" si="176"/>
        <v>0.39079349750523096</v>
      </c>
      <c r="U118" s="108">
        <f t="shared" si="177"/>
        <v>0.21110038610038612</v>
      </c>
      <c r="V118" s="108">
        <f t="shared" si="178"/>
        <v>0.12691414151714778</v>
      </c>
      <c r="W118" s="108">
        <f t="shared" si="179"/>
        <v>0</v>
      </c>
      <c r="X118" s="108">
        <f t="shared" si="180"/>
        <v>0</v>
      </c>
      <c r="Y118" s="42">
        <f t="shared" si="162"/>
        <v>0.9222832377994814</v>
      </c>
      <c r="Z118" s="109">
        <f t="shared" si="181"/>
        <v>0.11709232061954135</v>
      </c>
      <c r="AA118" s="109">
        <f t="shared" si="182"/>
        <v>0.12691414151714778</v>
      </c>
      <c r="AB118" s="110">
        <f t="shared" si="183"/>
        <v>0.21110038610038612</v>
      </c>
      <c r="AC118" s="111">
        <f t="shared" si="184"/>
        <v>49.345670568938878</v>
      </c>
      <c r="AD118" s="112">
        <f t="shared" si="185"/>
        <v>50.654329431061115</v>
      </c>
      <c r="AE118" s="112">
        <v>50</v>
      </c>
      <c r="AF118" s="113">
        <v>50</v>
      </c>
      <c r="AG118" s="114">
        <f t="shared" si="186"/>
        <v>50.297833494208497</v>
      </c>
      <c r="AH118" s="115">
        <f t="shared" si="187"/>
        <v>17.632587806230195</v>
      </c>
      <c r="AI118" s="115">
        <f t="shared" si="188"/>
        <v>28.107472940046051</v>
      </c>
      <c r="AJ118" s="116">
        <f t="shared" si="163"/>
        <v>96.037894240484746</v>
      </c>
      <c r="AK118" s="115">
        <f t="shared" si="164"/>
        <v>52.372903312789902</v>
      </c>
      <c r="AL118" s="115">
        <f t="shared" si="165"/>
        <v>18.360031678825777</v>
      </c>
      <c r="AM118" s="116">
        <f t="shared" si="166"/>
        <v>29.267065008384318</v>
      </c>
      <c r="AN118" s="115">
        <f t="shared" si="189"/>
        <v>0.21980946976177745</v>
      </c>
      <c r="AO118" s="115">
        <f t="shared" si="190"/>
        <v>0.13215006693019218</v>
      </c>
      <c r="AP118" s="115">
        <f t="shared" si="191"/>
        <v>0.12192304042645398</v>
      </c>
      <c r="AQ118" s="116">
        <f t="shared" si="167"/>
        <v>0.47388257711842363</v>
      </c>
      <c r="AR118" s="115">
        <f t="shared" si="168"/>
        <v>46.384796651185361</v>
      </c>
      <c r="AS118" s="115">
        <f t="shared" si="169"/>
        <v>27.886669253334411</v>
      </c>
      <c r="AT118" s="115">
        <f t="shared" si="170"/>
        <v>25.728534095480221</v>
      </c>
      <c r="AU118" s="117">
        <f t="shared" si="155"/>
        <v>0.25728534095480227</v>
      </c>
      <c r="AV118" s="118"/>
      <c r="AW118" s="118">
        <f t="shared" si="156"/>
        <v>0.15845286918302651</v>
      </c>
      <c r="AX118" s="118">
        <f t="shared" si="157"/>
        <v>0.84154713081697352</v>
      </c>
      <c r="AY118" s="118">
        <f t="shared" si="158"/>
        <v>0.46384796651185362</v>
      </c>
      <c r="AZ118" s="118">
        <f t="shared" si="159"/>
        <v>0.27886669253334412</v>
      </c>
      <c r="BA118" s="118">
        <f t="shared" si="160"/>
        <v>2</v>
      </c>
      <c r="BB118" s="119"/>
      <c r="BC118" s="120"/>
      <c r="BD118" s="121"/>
      <c r="BE118" s="122"/>
      <c r="BF118" s="123"/>
      <c r="BG118" s="124"/>
      <c r="BH118" s="125">
        <f t="shared" si="192"/>
        <v>0.7718560228644068</v>
      </c>
      <c r="BI118" s="126">
        <v>0</v>
      </c>
      <c r="BJ118" s="126">
        <f t="shared" si="193"/>
        <v>-0.31690573836605301</v>
      </c>
      <c r="BK118" s="126">
        <f t="shared" si="194"/>
        <v>-1.683094261633947</v>
      </c>
      <c r="BL118" s="126">
        <f t="shared" si="195"/>
        <v>0.92769593302370723</v>
      </c>
      <c r="BM118" s="126">
        <f t="shared" si="196"/>
        <v>0.27886669253334412</v>
      </c>
      <c r="BN118" s="127">
        <f t="shared" si="161"/>
        <v>-2.1581351578541796E-2</v>
      </c>
      <c r="BO118" s="128">
        <f t="shared" si="197"/>
        <v>0.9226105083311037</v>
      </c>
      <c r="BP118" s="129">
        <f t="shared" si="198"/>
        <v>1.3088159735405039E-2</v>
      </c>
      <c r="BQ118" s="107"/>
    </row>
    <row r="119" spans="1:69" x14ac:dyDescent="0.15">
      <c r="A119" s="37">
        <v>29</v>
      </c>
      <c r="B119" s="15" t="s">
        <v>115</v>
      </c>
      <c r="C119" s="15" t="s">
        <v>198</v>
      </c>
      <c r="D119" s="38">
        <v>3.6799999999999999E-2</v>
      </c>
      <c r="E119" s="39">
        <v>0.31590000000000001</v>
      </c>
      <c r="F119" s="39">
        <v>26.28</v>
      </c>
      <c r="G119" s="39">
        <v>5.76</v>
      </c>
      <c r="H119" s="39">
        <v>0</v>
      </c>
      <c r="I119" s="39">
        <v>12.19</v>
      </c>
      <c r="J119" s="39">
        <v>40.19</v>
      </c>
      <c r="K119" s="39">
        <v>15.22</v>
      </c>
      <c r="L119" s="39">
        <v>0</v>
      </c>
      <c r="M119" s="39">
        <v>0</v>
      </c>
      <c r="N119" s="40">
        <v>99.992800000000003</v>
      </c>
      <c r="O119" s="41">
        <f t="shared" si="171"/>
        <v>2.8840125391849531E-4</v>
      </c>
      <c r="P119" s="108">
        <f t="shared" si="172"/>
        <v>2.5944480946123523E-3</v>
      </c>
      <c r="Q119" s="108">
        <f t="shared" si="173"/>
        <v>0.12575341993794634</v>
      </c>
      <c r="R119" s="108">
        <f t="shared" si="174"/>
        <v>7.29483282674772E-2</v>
      </c>
      <c r="S119" s="108">
        <f t="shared" si="175"/>
        <v>0</v>
      </c>
      <c r="T119" s="108">
        <f t="shared" si="176"/>
        <v>0.39240302591340737</v>
      </c>
      <c r="U119" s="108">
        <f t="shared" si="177"/>
        <v>0.19396718146718148</v>
      </c>
      <c r="V119" s="108">
        <f t="shared" si="178"/>
        <v>0.14109811788831186</v>
      </c>
      <c r="W119" s="108">
        <f t="shared" si="179"/>
        <v>0</v>
      </c>
      <c r="X119" s="108">
        <f t="shared" si="180"/>
        <v>0</v>
      </c>
      <c r="Y119" s="42">
        <f t="shared" si="162"/>
        <v>0.92905292282285512</v>
      </c>
      <c r="Z119" s="109">
        <f t="shared" si="181"/>
        <v>0.12575341993794634</v>
      </c>
      <c r="AA119" s="109">
        <f t="shared" si="182"/>
        <v>0.14109811788831186</v>
      </c>
      <c r="AB119" s="110">
        <f t="shared" si="183"/>
        <v>0.19396718146718148</v>
      </c>
      <c r="AC119" s="111">
        <f t="shared" si="184"/>
        <v>49.600911635181966</v>
      </c>
      <c r="AD119" s="112">
        <f t="shared" si="185"/>
        <v>50.399088364818034</v>
      </c>
      <c r="AE119" s="112">
        <v>50</v>
      </c>
      <c r="AF119" s="113">
        <v>50</v>
      </c>
      <c r="AG119" s="114">
        <f t="shared" si="186"/>
        <v>46.21559049227799</v>
      </c>
      <c r="AH119" s="115">
        <f t="shared" si="187"/>
        <v>19.603213032200408</v>
      </c>
      <c r="AI119" s="115">
        <f t="shared" si="188"/>
        <v>30.186529990372307</v>
      </c>
      <c r="AJ119" s="116">
        <f t="shared" si="163"/>
        <v>96.005333514850705</v>
      </c>
      <c r="AK119" s="115">
        <f t="shared" si="164"/>
        <v>48.138565640344424</v>
      </c>
      <c r="AL119" s="115">
        <f t="shared" si="165"/>
        <v>20.418879154425376</v>
      </c>
      <c r="AM119" s="116">
        <f t="shared" si="166"/>
        <v>31.442555205230203</v>
      </c>
      <c r="AN119" s="115">
        <f t="shared" si="189"/>
        <v>0.20203792265059672</v>
      </c>
      <c r="AO119" s="115">
        <f t="shared" si="190"/>
        <v>0.14696904090905108</v>
      </c>
      <c r="AP119" s="115">
        <f t="shared" si="191"/>
        <v>0.13098586852832925</v>
      </c>
      <c r="AQ119" s="116">
        <f t="shared" si="167"/>
        <v>0.47999283208797705</v>
      </c>
      <c r="AR119" s="115">
        <f t="shared" si="168"/>
        <v>42.091862449638732</v>
      </c>
      <c r="AS119" s="115">
        <f t="shared" si="169"/>
        <v>30.619007427617873</v>
      </c>
      <c r="AT119" s="115">
        <f t="shared" si="170"/>
        <v>27.289130122743391</v>
      </c>
      <c r="AU119" s="117">
        <f t="shared" si="155"/>
        <v>0.27289130122743388</v>
      </c>
      <c r="AV119" s="118"/>
      <c r="AW119" s="118">
        <f t="shared" si="156"/>
        <v>0.15675967763300372</v>
      </c>
      <c r="AX119" s="118">
        <f t="shared" si="157"/>
        <v>0.84324032236699631</v>
      </c>
      <c r="AY119" s="118">
        <f t="shared" si="158"/>
        <v>0.42091862449638739</v>
      </c>
      <c r="AZ119" s="118">
        <f t="shared" si="159"/>
        <v>0.30619007427617878</v>
      </c>
      <c r="BA119" s="118">
        <f t="shared" si="160"/>
        <v>2</v>
      </c>
      <c r="BB119" s="119"/>
      <c r="BC119" s="120"/>
      <c r="BD119" s="121"/>
      <c r="BE119" s="122"/>
      <c r="BF119" s="123"/>
      <c r="BG119" s="124"/>
      <c r="BH119" s="125">
        <f t="shared" si="192"/>
        <v>0.81867390368230164</v>
      </c>
      <c r="BI119" s="126">
        <v>0</v>
      </c>
      <c r="BJ119" s="126">
        <f t="shared" si="193"/>
        <v>-0.31351935526600744</v>
      </c>
      <c r="BK119" s="126">
        <f t="shared" si="194"/>
        <v>-1.6864806447339926</v>
      </c>
      <c r="BL119" s="126">
        <f t="shared" si="195"/>
        <v>0.84183724899277479</v>
      </c>
      <c r="BM119" s="126">
        <f t="shared" si="196"/>
        <v>0.30619007427617878</v>
      </c>
      <c r="BN119" s="127">
        <f t="shared" si="161"/>
        <v>-3.3298773048744845E-2</v>
      </c>
      <c r="BO119" s="128">
        <f t="shared" si="197"/>
        <v>0.89124803236204875</v>
      </c>
      <c r="BP119" s="129">
        <f t="shared" si="198"/>
        <v>2.0631232899213363E-2</v>
      </c>
      <c r="BQ119" s="107"/>
    </row>
    <row r="120" spans="1:69" x14ac:dyDescent="0.15">
      <c r="A120" s="37">
        <v>36</v>
      </c>
      <c r="B120" s="15" t="s">
        <v>122</v>
      </c>
      <c r="C120" s="15" t="s">
        <v>198</v>
      </c>
      <c r="D120" s="38">
        <v>9.4600000000000004E-2</v>
      </c>
      <c r="E120" s="39">
        <v>0.22459999999999999</v>
      </c>
      <c r="F120" s="39">
        <v>28.11</v>
      </c>
      <c r="G120" s="39">
        <v>6.69</v>
      </c>
      <c r="H120" s="39">
        <v>0</v>
      </c>
      <c r="I120" s="39">
        <v>11.86</v>
      </c>
      <c r="J120" s="39">
        <v>37</v>
      </c>
      <c r="K120" s="39">
        <v>15.92</v>
      </c>
      <c r="L120" s="39">
        <v>5.0299999999999997E-2</v>
      </c>
      <c r="M120" s="39">
        <v>0</v>
      </c>
      <c r="N120" s="40">
        <v>99.949600000000004</v>
      </c>
      <c r="O120" s="41">
        <f t="shared" si="171"/>
        <v>7.4137931034482765E-4</v>
      </c>
      <c r="P120" s="108">
        <f t="shared" si="172"/>
        <v>1.8446123521681996E-3</v>
      </c>
      <c r="Q120" s="108">
        <f t="shared" si="173"/>
        <v>0.13451022201125082</v>
      </c>
      <c r="R120" s="108">
        <f t="shared" si="174"/>
        <v>8.4726443768996976E-2</v>
      </c>
      <c r="S120" s="108">
        <f t="shared" si="175"/>
        <v>0</v>
      </c>
      <c r="T120" s="108">
        <f t="shared" si="176"/>
        <v>0.38178013841944308</v>
      </c>
      <c r="U120" s="108">
        <f t="shared" si="177"/>
        <v>0.17857142857142858</v>
      </c>
      <c r="V120" s="108">
        <f t="shared" si="178"/>
        <v>0.1475875188424392</v>
      </c>
      <c r="W120" s="108">
        <f t="shared" si="179"/>
        <v>7.9155257608661434E-4</v>
      </c>
      <c r="X120" s="108">
        <f t="shared" si="180"/>
        <v>0</v>
      </c>
      <c r="Y120" s="42">
        <f t="shared" si="162"/>
        <v>0.93055329585215829</v>
      </c>
      <c r="Z120" s="109">
        <f t="shared" si="181"/>
        <v>0.13451022201125082</v>
      </c>
      <c r="AA120" s="109">
        <f t="shared" si="182"/>
        <v>0.14837907141852583</v>
      </c>
      <c r="AB120" s="110">
        <f t="shared" si="183"/>
        <v>0.17857142857142858</v>
      </c>
      <c r="AC120" s="111">
        <f t="shared" si="184"/>
        <v>49.58992935258162</v>
      </c>
      <c r="AD120" s="112">
        <f t="shared" si="185"/>
        <v>50.410070647418372</v>
      </c>
      <c r="AE120" s="112">
        <v>50</v>
      </c>
      <c r="AF120" s="113">
        <v>50</v>
      </c>
      <c r="AG120" s="114">
        <f t="shared" si="186"/>
        <v>42.547321428571429</v>
      </c>
      <c r="AH120" s="115">
        <f t="shared" si="187"/>
        <v>20.504806272840373</v>
      </c>
      <c r="AI120" s="115">
        <f t="shared" si="188"/>
        <v>32.288560046779502</v>
      </c>
      <c r="AJ120" s="116">
        <f t="shared" si="163"/>
        <v>95.3406877481913</v>
      </c>
      <c r="AK120" s="115">
        <f t="shared" si="164"/>
        <v>44.626614757536814</v>
      </c>
      <c r="AL120" s="115">
        <f t="shared" si="165"/>
        <v>21.506878917211679</v>
      </c>
      <c r="AM120" s="116">
        <f t="shared" si="166"/>
        <v>33.866506325251514</v>
      </c>
      <c r="AN120" s="115">
        <f t="shared" si="189"/>
        <v>0.18729823833771983</v>
      </c>
      <c r="AO120" s="115">
        <f t="shared" si="190"/>
        <v>0.15480014076701379</v>
      </c>
      <c r="AP120" s="115">
        <f t="shared" si="191"/>
        <v>0.14108375467828799</v>
      </c>
      <c r="AQ120" s="116">
        <f t="shared" si="167"/>
        <v>0.48318213378302166</v>
      </c>
      <c r="AR120" s="115">
        <f t="shared" si="168"/>
        <v>38.763485907744304</v>
      </c>
      <c r="AS120" s="115">
        <f t="shared" si="169"/>
        <v>32.03763755812389</v>
      </c>
      <c r="AT120" s="115">
        <f t="shared" si="170"/>
        <v>29.198876534131792</v>
      </c>
      <c r="AU120" s="117">
        <f t="shared" si="155"/>
        <v>0.29198876534131801</v>
      </c>
      <c r="AV120" s="118"/>
      <c r="AW120" s="118">
        <f t="shared" si="156"/>
        <v>0.18161896745708228</v>
      </c>
      <c r="AX120" s="118">
        <f t="shared" si="157"/>
        <v>0.81838103254291772</v>
      </c>
      <c r="AY120" s="118">
        <f t="shared" si="158"/>
        <v>0.38763485907744305</v>
      </c>
      <c r="AZ120" s="118">
        <f t="shared" si="159"/>
        <v>0.32037637558123899</v>
      </c>
      <c r="BA120" s="118">
        <f t="shared" si="160"/>
        <v>2</v>
      </c>
      <c r="BB120" s="119"/>
      <c r="BC120" s="120"/>
      <c r="BD120" s="121"/>
      <c r="BE120" s="122"/>
      <c r="BF120" s="123"/>
      <c r="BG120" s="124"/>
      <c r="BH120" s="125">
        <f t="shared" si="192"/>
        <v>0.87596629602395404</v>
      </c>
      <c r="BI120" s="126">
        <v>0</v>
      </c>
      <c r="BJ120" s="126">
        <f t="shared" si="193"/>
        <v>-0.36323793491416456</v>
      </c>
      <c r="BK120" s="126">
        <f t="shared" si="194"/>
        <v>-1.6367620650858354</v>
      </c>
      <c r="BL120" s="126">
        <f t="shared" si="195"/>
        <v>0.7752697181548861</v>
      </c>
      <c r="BM120" s="126">
        <f t="shared" si="196"/>
        <v>0.32037637558123899</v>
      </c>
      <c r="BN120" s="127">
        <f t="shared" si="161"/>
        <v>-2.838761023992098E-2</v>
      </c>
      <c r="BO120" s="128">
        <f t="shared" si="197"/>
        <v>0.91139293529861842</v>
      </c>
      <c r="BP120" s="129">
        <f t="shared" si="198"/>
        <v>1.3713547748169734E-2</v>
      </c>
      <c r="BQ120" s="107"/>
    </row>
    <row r="121" spans="1:69" x14ac:dyDescent="0.15">
      <c r="A121" s="37">
        <v>37</v>
      </c>
      <c r="B121" s="15" t="s">
        <v>123</v>
      </c>
      <c r="C121" s="15" t="s">
        <v>198</v>
      </c>
      <c r="D121" s="38">
        <v>5.0099999999999999E-2</v>
      </c>
      <c r="E121" s="39">
        <v>0.1419</v>
      </c>
      <c r="F121" s="39">
        <v>27.51</v>
      </c>
      <c r="G121" s="39">
        <v>6.89</v>
      </c>
      <c r="H121" s="39">
        <v>0</v>
      </c>
      <c r="I121" s="39">
        <v>11.73</v>
      </c>
      <c r="J121" s="39">
        <v>39.1</v>
      </c>
      <c r="K121" s="39">
        <v>15.61</v>
      </c>
      <c r="L121" s="39">
        <v>3.1099999999999999E-2</v>
      </c>
      <c r="M121" s="39">
        <v>0</v>
      </c>
      <c r="N121" s="40">
        <v>101.063</v>
      </c>
      <c r="O121" s="41">
        <f t="shared" si="171"/>
        <v>3.9263322884012538E-4</v>
      </c>
      <c r="P121" s="108">
        <f t="shared" si="172"/>
        <v>1.1654073587385018E-3</v>
      </c>
      <c r="Q121" s="108">
        <f t="shared" si="173"/>
        <v>0.13163913936426574</v>
      </c>
      <c r="R121" s="108">
        <f t="shared" si="174"/>
        <v>8.7259371833839916E-2</v>
      </c>
      <c r="S121" s="108">
        <f t="shared" si="175"/>
        <v>0</v>
      </c>
      <c r="T121" s="108">
        <f t="shared" si="176"/>
        <v>0.37759536455818443</v>
      </c>
      <c r="U121" s="108">
        <f t="shared" si="177"/>
        <v>0.18870656370656372</v>
      </c>
      <c r="V121" s="108">
        <f t="shared" si="178"/>
        <v>0.14471364127703992</v>
      </c>
      <c r="W121" s="108">
        <f t="shared" si="179"/>
        <v>4.8940924684480534E-4</v>
      </c>
      <c r="X121" s="108">
        <f t="shared" si="180"/>
        <v>0</v>
      </c>
      <c r="Y121" s="42">
        <f t="shared" si="162"/>
        <v>0.93196153057431708</v>
      </c>
      <c r="Z121" s="109">
        <f t="shared" si="181"/>
        <v>0.13163913936426574</v>
      </c>
      <c r="AA121" s="109">
        <f t="shared" si="182"/>
        <v>0.14520305052388474</v>
      </c>
      <c r="AB121" s="110">
        <f t="shared" si="183"/>
        <v>0.18870656370656372</v>
      </c>
      <c r="AC121" s="111">
        <f t="shared" si="184"/>
        <v>49.9536449007527</v>
      </c>
      <c r="AD121" s="112">
        <f t="shared" si="185"/>
        <v>50.046355099247307</v>
      </c>
      <c r="AE121" s="112">
        <v>50</v>
      </c>
      <c r="AF121" s="113">
        <v>50</v>
      </c>
      <c r="AG121" s="114">
        <f t="shared" si="186"/>
        <v>44.962169401544408</v>
      </c>
      <c r="AH121" s="115">
        <f t="shared" si="187"/>
        <v>20.105529266271247</v>
      </c>
      <c r="AI121" s="115">
        <f t="shared" si="188"/>
        <v>31.599369864350916</v>
      </c>
      <c r="AJ121" s="116">
        <f t="shared" si="163"/>
        <v>96.667068532166581</v>
      </c>
      <c r="AK121" s="115">
        <f t="shared" si="164"/>
        <v>46.512395673385875</v>
      </c>
      <c r="AL121" s="115">
        <f t="shared" si="165"/>
        <v>20.798736913782591</v>
      </c>
      <c r="AM121" s="116">
        <f t="shared" si="166"/>
        <v>32.68886741283152</v>
      </c>
      <c r="AN121" s="115">
        <f t="shared" si="189"/>
        <v>0.19521287504831125</v>
      </c>
      <c r="AO121" s="115">
        <f t="shared" si="190"/>
        <v>0.14970314448801719</v>
      </c>
      <c r="AP121" s="115">
        <f t="shared" si="191"/>
        <v>0.13617785390943346</v>
      </c>
      <c r="AQ121" s="116">
        <f t="shared" si="167"/>
        <v>0.48109387344576188</v>
      </c>
      <c r="AR121" s="115">
        <f t="shared" si="168"/>
        <v>40.576878198454004</v>
      </c>
      <c r="AS121" s="115">
        <f t="shared" si="169"/>
        <v>31.11724192532138</v>
      </c>
      <c r="AT121" s="115">
        <f t="shared" si="170"/>
        <v>28.305879876224623</v>
      </c>
      <c r="AU121" s="117">
        <f t="shared" si="155"/>
        <v>0.28305879876224627</v>
      </c>
      <c r="AV121" s="118"/>
      <c r="AW121" s="118">
        <f t="shared" si="156"/>
        <v>0.187713203722747</v>
      </c>
      <c r="AX121" s="118">
        <f t="shared" si="157"/>
        <v>0.81228679627725298</v>
      </c>
      <c r="AY121" s="118">
        <f t="shared" si="158"/>
        <v>0.40576878198454003</v>
      </c>
      <c r="AZ121" s="118">
        <f t="shared" si="159"/>
        <v>0.31117241925321382</v>
      </c>
      <c r="BA121" s="118">
        <f t="shared" si="160"/>
        <v>2</v>
      </c>
      <c r="BB121" s="119"/>
      <c r="BC121" s="120"/>
      <c r="BD121" s="121"/>
      <c r="BE121" s="122"/>
      <c r="BF121" s="123"/>
      <c r="BG121" s="124"/>
      <c r="BH121" s="125">
        <f t="shared" si="192"/>
        <v>0.8491763962867388</v>
      </c>
      <c r="BI121" s="126">
        <v>0</v>
      </c>
      <c r="BJ121" s="126">
        <f t="shared" si="193"/>
        <v>-0.37542640744549399</v>
      </c>
      <c r="BK121" s="126">
        <f t="shared" si="194"/>
        <v>-1.624573592554506</v>
      </c>
      <c r="BL121" s="126">
        <f t="shared" si="195"/>
        <v>0.81153756396908006</v>
      </c>
      <c r="BM121" s="126">
        <f t="shared" si="196"/>
        <v>0.31117241925321382</v>
      </c>
      <c r="BN121" s="127">
        <f t="shared" si="161"/>
        <v>-2.8113620490967439E-2</v>
      </c>
      <c r="BO121" s="128">
        <f t="shared" si="197"/>
        <v>0.90965259530893605</v>
      </c>
      <c r="BP121" s="129">
        <f t="shared" si="198"/>
        <v>8.8530460193426246E-3</v>
      </c>
      <c r="BQ121" s="107"/>
    </row>
    <row r="122" spans="1:69" x14ac:dyDescent="0.15">
      <c r="A122" s="37">
        <v>38</v>
      </c>
      <c r="B122" s="15" t="s">
        <v>124</v>
      </c>
      <c r="C122" s="15" t="s">
        <v>198</v>
      </c>
      <c r="D122" s="38">
        <v>0</v>
      </c>
      <c r="E122" s="39">
        <v>7.2599999999999998E-2</v>
      </c>
      <c r="F122" s="39">
        <v>26.32</v>
      </c>
      <c r="G122" s="39">
        <v>6.55</v>
      </c>
      <c r="H122" s="39">
        <v>0</v>
      </c>
      <c r="I122" s="39">
        <v>11.85</v>
      </c>
      <c r="J122" s="39">
        <v>41.35</v>
      </c>
      <c r="K122" s="39">
        <v>14.23</v>
      </c>
      <c r="L122" s="39">
        <v>1.4200000000000001E-2</v>
      </c>
      <c r="M122" s="39">
        <v>0</v>
      </c>
      <c r="N122" s="40">
        <v>100.3867</v>
      </c>
      <c r="O122" s="41">
        <f t="shared" si="171"/>
        <v>0</v>
      </c>
      <c r="P122" s="108">
        <f t="shared" si="172"/>
        <v>5.9625492772667538E-4</v>
      </c>
      <c r="Q122" s="108">
        <f t="shared" si="173"/>
        <v>0.12594482544774535</v>
      </c>
      <c r="R122" s="108">
        <f t="shared" si="174"/>
        <v>8.2953394123606888E-2</v>
      </c>
      <c r="S122" s="108">
        <f t="shared" si="175"/>
        <v>0</v>
      </c>
      <c r="T122" s="108">
        <f t="shared" si="176"/>
        <v>0.38145823273780777</v>
      </c>
      <c r="U122" s="108">
        <f t="shared" si="177"/>
        <v>0.1995656370656371</v>
      </c>
      <c r="V122" s="108">
        <f t="shared" si="178"/>
        <v>0.13192025082461745</v>
      </c>
      <c r="W122" s="108">
        <f t="shared" si="179"/>
        <v>2.2346017058508797E-4</v>
      </c>
      <c r="X122" s="108">
        <f t="shared" si="180"/>
        <v>0</v>
      </c>
      <c r="Y122" s="42">
        <f t="shared" si="162"/>
        <v>0.92266205529772627</v>
      </c>
      <c r="Z122" s="109">
        <f t="shared" si="181"/>
        <v>0.12594482544774535</v>
      </c>
      <c r="AA122" s="109">
        <f t="shared" si="182"/>
        <v>0.13214371099520253</v>
      </c>
      <c r="AB122" s="110">
        <f t="shared" si="183"/>
        <v>0.1995656370656371</v>
      </c>
      <c r="AC122" s="111">
        <f t="shared" si="184"/>
        <v>49.601495030692291</v>
      </c>
      <c r="AD122" s="112">
        <f t="shared" si="185"/>
        <v>50.398504969307723</v>
      </c>
      <c r="AE122" s="112">
        <v>50</v>
      </c>
      <c r="AF122" s="113">
        <v>50</v>
      </c>
      <c r="AG122" s="114">
        <f t="shared" si="186"/>
        <v>47.549506515444023</v>
      </c>
      <c r="AH122" s="115">
        <f t="shared" si="187"/>
        <v>18.328102591866742</v>
      </c>
      <c r="AI122" s="115">
        <f t="shared" si="188"/>
        <v>30.232476002534209</v>
      </c>
      <c r="AJ122" s="116">
        <f t="shared" si="163"/>
        <v>96.110085109844974</v>
      </c>
      <c r="AK122" s="115">
        <f t="shared" si="164"/>
        <v>49.474003129951782</v>
      </c>
      <c r="AL122" s="115">
        <f t="shared" si="165"/>
        <v>19.06990569295554</v>
      </c>
      <c r="AM122" s="116">
        <f t="shared" si="166"/>
        <v>31.456091177092677</v>
      </c>
      <c r="AN122" s="115">
        <f t="shared" si="189"/>
        <v>0.20764276385516875</v>
      </c>
      <c r="AO122" s="115">
        <f t="shared" si="190"/>
        <v>0.13725952970892155</v>
      </c>
      <c r="AP122" s="115">
        <f t="shared" si="191"/>
        <v>0.13104225774412956</v>
      </c>
      <c r="AQ122" s="116">
        <f t="shared" si="167"/>
        <v>0.47594455130821989</v>
      </c>
      <c r="AR122" s="115">
        <f t="shared" si="168"/>
        <v>43.627511499905815</v>
      </c>
      <c r="AS122" s="115">
        <f t="shared" si="169"/>
        <v>28.839395121057454</v>
      </c>
      <c r="AT122" s="115">
        <f t="shared" si="170"/>
        <v>27.533093379036732</v>
      </c>
      <c r="AU122" s="117">
        <f t="shared" si="155"/>
        <v>0.27533093379036733</v>
      </c>
      <c r="AV122" s="118"/>
      <c r="AW122" s="118">
        <f t="shared" si="156"/>
        <v>0.17862040768492873</v>
      </c>
      <c r="AX122" s="118">
        <f t="shared" si="157"/>
        <v>0.82137959231507118</v>
      </c>
      <c r="AY122" s="118">
        <f t="shared" si="158"/>
        <v>0.43627511499905813</v>
      </c>
      <c r="AZ122" s="118">
        <f t="shared" si="159"/>
        <v>0.28839395121057454</v>
      </c>
      <c r="BA122" s="118">
        <f t="shared" si="160"/>
        <v>2</v>
      </c>
      <c r="BB122" s="119"/>
      <c r="BC122" s="120"/>
      <c r="BD122" s="121"/>
      <c r="BE122" s="122"/>
      <c r="BF122" s="123"/>
      <c r="BG122" s="124"/>
      <c r="BH122" s="125">
        <f t="shared" si="192"/>
        <v>0.82599280137110198</v>
      </c>
      <c r="BI122" s="126">
        <v>0</v>
      </c>
      <c r="BJ122" s="126">
        <f t="shared" si="193"/>
        <v>-0.35724081536985747</v>
      </c>
      <c r="BK122" s="126">
        <f t="shared" si="194"/>
        <v>-1.6427591846301424</v>
      </c>
      <c r="BL122" s="126">
        <f t="shared" si="195"/>
        <v>0.87255022999811627</v>
      </c>
      <c r="BM122" s="126">
        <f t="shared" si="196"/>
        <v>0.28839395121057454</v>
      </c>
      <c r="BN122" s="127">
        <f t="shared" si="161"/>
        <v>-1.3063017420206879E-2</v>
      </c>
      <c r="BO122" s="128">
        <f t="shared" si="197"/>
        <v>0.95470426003952813</v>
      </c>
      <c r="BP122" s="129">
        <f t="shared" si="198"/>
        <v>4.7342550645247602E-3</v>
      </c>
      <c r="BQ122" s="107"/>
    </row>
    <row r="123" spans="1:69" x14ac:dyDescent="0.15">
      <c r="A123" s="37">
        <v>39</v>
      </c>
      <c r="B123" s="15" t="s">
        <v>125</v>
      </c>
      <c r="C123" s="15" t="s">
        <v>198</v>
      </c>
      <c r="D123" s="38">
        <v>8.9700000000000002E-2</v>
      </c>
      <c r="E123" s="39">
        <v>9.1700000000000004E-2</v>
      </c>
      <c r="F123" s="39">
        <v>27.92</v>
      </c>
      <c r="G123" s="39">
        <v>6.86</v>
      </c>
      <c r="H123" s="39">
        <v>0</v>
      </c>
      <c r="I123" s="39">
        <v>11.94</v>
      </c>
      <c r="J123" s="39">
        <v>39.21</v>
      </c>
      <c r="K123" s="39">
        <v>15.7</v>
      </c>
      <c r="L123" s="39">
        <v>6.1100000000000002E-2</v>
      </c>
      <c r="M123" s="39">
        <v>0</v>
      </c>
      <c r="N123" s="40">
        <v>101.8724</v>
      </c>
      <c r="O123" s="41">
        <f t="shared" si="171"/>
        <v>7.0297805642633229E-4</v>
      </c>
      <c r="P123" s="108">
        <f t="shared" si="172"/>
        <v>7.5312089356110383E-4</v>
      </c>
      <c r="Q123" s="108">
        <f t="shared" si="173"/>
        <v>0.13360104583970556</v>
      </c>
      <c r="R123" s="108">
        <f t="shared" si="174"/>
        <v>8.687943262411349E-2</v>
      </c>
      <c r="S123" s="108">
        <f t="shared" si="175"/>
        <v>0</v>
      </c>
      <c r="T123" s="108">
        <f t="shared" si="176"/>
        <v>0.38435538387252532</v>
      </c>
      <c r="U123" s="108">
        <f t="shared" si="177"/>
        <v>0.18923745173745174</v>
      </c>
      <c r="V123" s="108">
        <f t="shared" si="178"/>
        <v>0.14554799282828487</v>
      </c>
      <c r="W123" s="108">
        <f t="shared" si="179"/>
        <v>9.6150819878513204E-4</v>
      </c>
      <c r="X123" s="108">
        <f t="shared" si="180"/>
        <v>0</v>
      </c>
      <c r="Y123" s="42">
        <f t="shared" si="162"/>
        <v>0.9420389140508536</v>
      </c>
      <c r="Z123" s="109">
        <f t="shared" si="181"/>
        <v>0.13360104583970556</v>
      </c>
      <c r="AA123" s="109">
        <f t="shared" si="182"/>
        <v>0.14650950102707</v>
      </c>
      <c r="AB123" s="110">
        <f t="shared" si="183"/>
        <v>0.18923745173745174</v>
      </c>
      <c r="AC123" s="111">
        <f t="shared" si="184"/>
        <v>49.822570129931037</v>
      </c>
      <c r="AD123" s="112">
        <f t="shared" si="185"/>
        <v>50.177429870068956</v>
      </c>
      <c r="AE123" s="112">
        <v>50</v>
      </c>
      <c r="AF123" s="113">
        <v>50</v>
      </c>
      <c r="AG123" s="114">
        <f t="shared" si="186"/>
        <v>45.088661438223937</v>
      </c>
      <c r="AH123" s="115">
        <f t="shared" si="187"/>
        <v>20.221448397210672</v>
      </c>
      <c r="AI123" s="115">
        <f t="shared" si="188"/>
        <v>32.070316489010452</v>
      </c>
      <c r="AJ123" s="116">
        <f t="shared" si="163"/>
        <v>97.380426324445068</v>
      </c>
      <c r="AK123" s="115">
        <f t="shared" si="164"/>
        <v>46.30156504758029</v>
      </c>
      <c r="AL123" s="115">
        <f t="shared" si="165"/>
        <v>20.765413708334272</v>
      </c>
      <c r="AM123" s="116">
        <f t="shared" si="166"/>
        <v>32.933021244085424</v>
      </c>
      <c r="AN123" s="115">
        <f t="shared" si="189"/>
        <v>0.19432801732348559</v>
      </c>
      <c r="AO123" s="115">
        <f t="shared" si="190"/>
        <v>0.14946329393071112</v>
      </c>
      <c r="AP123" s="115">
        <f t="shared" si="191"/>
        <v>0.13719496913536117</v>
      </c>
      <c r="AQ123" s="116">
        <f t="shared" si="167"/>
        <v>0.48098628038955787</v>
      </c>
      <c r="AR123" s="115">
        <f t="shared" si="168"/>
        <v>40.401987592264888</v>
      </c>
      <c r="AS123" s="115">
        <f t="shared" si="169"/>
        <v>31.074336218001601</v>
      </c>
      <c r="AT123" s="115">
        <f t="shared" si="170"/>
        <v>28.523676189733511</v>
      </c>
      <c r="AU123" s="117">
        <f t="shared" si="155"/>
        <v>0.2852367618973351</v>
      </c>
      <c r="AV123" s="118"/>
      <c r="AW123" s="118">
        <f t="shared" si="156"/>
        <v>0.18436547891349023</v>
      </c>
      <c r="AX123" s="118">
        <f t="shared" si="157"/>
        <v>0.8156345210865098</v>
      </c>
      <c r="AY123" s="118">
        <f t="shared" si="158"/>
        <v>0.40401987592264887</v>
      </c>
      <c r="AZ123" s="118">
        <f t="shared" si="159"/>
        <v>0.31074336218001591</v>
      </c>
      <c r="BA123" s="118">
        <f t="shared" si="160"/>
        <v>1.9999999999999998</v>
      </c>
      <c r="BB123" s="119"/>
      <c r="BC123" s="120"/>
      <c r="BD123" s="121"/>
      <c r="BE123" s="122"/>
      <c r="BF123" s="123"/>
      <c r="BG123" s="124"/>
      <c r="BH123" s="125">
        <f t="shared" si="192"/>
        <v>0.85571028569200536</v>
      </c>
      <c r="BI123" s="126">
        <v>0</v>
      </c>
      <c r="BJ123" s="126">
        <f t="shared" si="193"/>
        <v>-0.36873095782698045</v>
      </c>
      <c r="BK123" s="126">
        <f t="shared" si="194"/>
        <v>-1.6312690421730196</v>
      </c>
      <c r="BL123" s="126">
        <f t="shared" si="195"/>
        <v>0.80803975184529775</v>
      </c>
      <c r="BM123" s="126">
        <f t="shared" si="196"/>
        <v>0.31074336218001591</v>
      </c>
      <c r="BN123" s="127">
        <f t="shared" si="161"/>
        <v>-2.5506600282680925E-2</v>
      </c>
      <c r="BO123" s="128">
        <f t="shared" si="197"/>
        <v>0.91791747342971519</v>
      </c>
      <c r="BP123" s="129">
        <f t="shared" si="198"/>
        <v>5.6370883089096307E-3</v>
      </c>
      <c r="BQ123" s="107"/>
    </row>
    <row r="124" spans="1:69" x14ac:dyDescent="0.15">
      <c r="A124" s="37">
        <v>43</v>
      </c>
      <c r="B124" s="15" t="s">
        <v>126</v>
      </c>
      <c r="C124" s="15" t="s">
        <v>198</v>
      </c>
      <c r="D124" s="38">
        <v>8.4099999999999994E-2</v>
      </c>
      <c r="E124" s="39">
        <v>0.16750000000000001</v>
      </c>
      <c r="F124" s="39">
        <v>10.52</v>
      </c>
      <c r="G124" s="39">
        <v>2.72</v>
      </c>
      <c r="H124" s="39">
        <v>0</v>
      </c>
      <c r="I124" s="39">
        <v>13.62</v>
      </c>
      <c r="J124" s="39">
        <v>67.8</v>
      </c>
      <c r="K124" s="39">
        <v>6.22</v>
      </c>
      <c r="L124" s="39">
        <v>1E-4</v>
      </c>
      <c r="M124" s="39">
        <v>0</v>
      </c>
      <c r="N124" s="40">
        <v>101.1317</v>
      </c>
      <c r="O124" s="41">
        <f t="shared" si="171"/>
        <v>6.5909090909090908E-4</v>
      </c>
      <c r="P124" s="108">
        <f t="shared" si="172"/>
        <v>1.3756570302233904E-3</v>
      </c>
      <c r="Q124" s="108">
        <f t="shared" si="173"/>
        <v>5.0339649077138331E-2</v>
      </c>
      <c r="R124" s="108">
        <f t="shared" si="174"/>
        <v>3.4447821681864242E-2</v>
      </c>
      <c r="S124" s="108">
        <f t="shared" si="175"/>
        <v>0</v>
      </c>
      <c r="T124" s="108">
        <f t="shared" si="176"/>
        <v>0.43843553838725247</v>
      </c>
      <c r="U124" s="108">
        <f t="shared" si="177"/>
        <v>0.32722007722007723</v>
      </c>
      <c r="V124" s="108">
        <f t="shared" si="178"/>
        <v>5.766296276381732E-2</v>
      </c>
      <c r="W124" s="108">
        <f t="shared" si="179"/>
        <v>1.5736631731344224E-6</v>
      </c>
      <c r="X124" s="108">
        <f t="shared" si="180"/>
        <v>0</v>
      </c>
      <c r="Y124" s="42">
        <f>O124+P124+Q124+R124+S124+T124+U124+V124+W124+X124</f>
        <v>0.91014237073263693</v>
      </c>
      <c r="Z124" s="109">
        <f t="shared" si="181"/>
        <v>5.0339649077138331E-2</v>
      </c>
      <c r="AA124" s="109">
        <f t="shared" si="182"/>
        <v>5.7664536426990452E-2</v>
      </c>
      <c r="AB124" s="110">
        <f t="shared" si="183"/>
        <v>0.32722007722007723</v>
      </c>
      <c r="AC124" s="111">
        <f t="shared" si="184"/>
        <v>47.819360653857238</v>
      </c>
      <c r="AD124" s="112">
        <f t="shared" si="185"/>
        <v>52.180639346142776</v>
      </c>
      <c r="AE124" s="112">
        <v>50</v>
      </c>
      <c r="AF124" s="113">
        <v>50</v>
      </c>
      <c r="AG124" s="114">
        <f t="shared" si="186"/>
        <v>77.96509169884169</v>
      </c>
      <c r="AH124" s="115">
        <f t="shared" si="187"/>
        <v>8.0112999382579844</v>
      </c>
      <c r="AI124" s="115">
        <f t="shared" si="188"/>
        <v>12.083801198581302</v>
      </c>
      <c r="AJ124" s="116">
        <f>AI124+AH124+AG124</f>
        <v>98.060192835680979</v>
      </c>
      <c r="AK124" s="115">
        <f>AG124*100/AJ124</f>
        <v>79.507381582950217</v>
      </c>
      <c r="AL124" s="115">
        <f>AH124*100/AJ124</f>
        <v>8.1697778747819552</v>
      </c>
      <c r="AM124" s="116">
        <f>AI124*100/AJ124</f>
        <v>12.322840542267823</v>
      </c>
      <c r="AN124" s="115">
        <f t="shared" si="189"/>
        <v>0.33369307948271976</v>
      </c>
      <c r="AO124" s="115">
        <f t="shared" si="190"/>
        <v>5.8803639985129219E-2</v>
      </c>
      <c r="AP124" s="115">
        <f t="shared" si="191"/>
        <v>5.1335457968650189E-2</v>
      </c>
      <c r="AQ124" s="116">
        <f>AP124+AO124+AN124</f>
        <v>0.44383217743649916</v>
      </c>
      <c r="AR124" s="115">
        <f>AN124*100/AQ124</f>
        <v>75.184517132145643</v>
      </c>
      <c r="AS124" s="115">
        <f>AO124*100/AQ124</f>
        <v>13.249070926936678</v>
      </c>
      <c r="AT124" s="115">
        <f>AP124*100/AQ124</f>
        <v>11.566411940917682</v>
      </c>
      <c r="AU124" s="117">
        <f t="shared" si="155"/>
        <v>0.11566411940917679</v>
      </c>
      <c r="AV124" s="118"/>
      <c r="AW124" s="118">
        <f t="shared" si="156"/>
        <v>7.2846339268164029E-2</v>
      </c>
      <c r="AX124" s="118">
        <f t="shared" si="157"/>
        <v>0.92715366073183603</v>
      </c>
      <c r="AY124" s="118">
        <f t="shared" si="158"/>
        <v>0.75184517132145645</v>
      </c>
      <c r="AZ124" s="118">
        <f t="shared" si="159"/>
        <v>0.13249070926936676</v>
      </c>
      <c r="BA124" s="118">
        <f t="shared" si="160"/>
        <v>2</v>
      </c>
      <c r="BB124" s="119"/>
      <c r="BC124" s="120"/>
      <c r="BD124" s="121"/>
      <c r="BE124" s="122"/>
      <c r="BF124" s="123"/>
      <c r="BG124" s="124"/>
      <c r="BH124" s="125">
        <f t="shared" si="192"/>
        <v>0.34699235822753038</v>
      </c>
      <c r="BI124" s="126">
        <v>0</v>
      </c>
      <c r="BJ124" s="126">
        <f t="shared" si="193"/>
        <v>-0.14569267853632806</v>
      </c>
      <c r="BK124" s="126">
        <f t="shared" si="194"/>
        <v>-1.8543073214636721</v>
      </c>
      <c r="BL124" s="126">
        <f t="shared" si="195"/>
        <v>1.5036903426429129</v>
      </c>
      <c r="BM124" s="126">
        <f t="shared" si="196"/>
        <v>0.13249070926936676</v>
      </c>
      <c r="BN124" s="127">
        <f t="shared" si="161"/>
        <v>-1.6826589860190033E-2</v>
      </c>
      <c r="BO124" s="128">
        <f t="shared" si="197"/>
        <v>0.8729979637592562</v>
      </c>
      <c r="BP124" s="129">
        <f t="shared" si="198"/>
        <v>2.732750536491409E-2</v>
      </c>
      <c r="BQ124" s="107"/>
    </row>
    <row r="125" spans="1:69" x14ac:dyDescent="0.15">
      <c r="A125" s="37">
        <v>77</v>
      </c>
      <c r="B125" s="15" t="s">
        <v>152</v>
      </c>
      <c r="C125" s="15" t="s">
        <v>198</v>
      </c>
      <c r="D125" s="38">
        <v>1.9699999999999999E-2</v>
      </c>
      <c r="E125" s="39">
        <v>0.21360000000000001</v>
      </c>
      <c r="F125" s="39">
        <v>16.18</v>
      </c>
      <c r="G125" s="39">
        <v>2.82</v>
      </c>
      <c r="H125" s="39">
        <v>2.0400000000000001E-2</v>
      </c>
      <c r="I125" s="39">
        <v>13.35</v>
      </c>
      <c r="J125" s="39">
        <v>57.81</v>
      </c>
      <c r="K125" s="39">
        <v>9.2200000000000006</v>
      </c>
      <c r="L125" s="39">
        <v>3.1699999999999999E-2</v>
      </c>
      <c r="M125" s="39">
        <v>0</v>
      </c>
      <c r="N125" s="40">
        <v>99.665499999999994</v>
      </c>
      <c r="O125" s="41">
        <f t="shared" si="171"/>
        <v>1.5438871473354233E-4</v>
      </c>
      <c r="P125" s="108">
        <f t="shared" si="172"/>
        <v>1.7542706964520367E-3</v>
      </c>
      <c r="Q125" s="108">
        <f t="shared" si="173"/>
        <v>7.7423528713697551E-2</v>
      </c>
      <c r="R125" s="108">
        <f t="shared" si="174"/>
        <v>3.5714285714285712E-2</v>
      </c>
      <c r="S125" s="108">
        <f t="shared" si="175"/>
        <v>2.7228464636931449E-4</v>
      </c>
      <c r="T125" s="108">
        <f t="shared" si="176"/>
        <v>0.42974408498309991</v>
      </c>
      <c r="U125" s="108">
        <f t="shared" si="177"/>
        <v>0.27900579150579152</v>
      </c>
      <c r="V125" s="108">
        <f t="shared" si="178"/>
        <v>8.5474681138648839E-2</v>
      </c>
      <c r="W125" s="108">
        <f t="shared" si="179"/>
        <v>4.9885122588361186E-4</v>
      </c>
      <c r="X125" s="108">
        <f t="shared" si="180"/>
        <v>0</v>
      </c>
      <c r="Y125" s="42">
        <f t="shared" si="162"/>
        <v>0.91004216733896204</v>
      </c>
      <c r="Z125" s="109">
        <f t="shared" si="181"/>
        <v>7.7423528713697551E-2</v>
      </c>
      <c r="AA125" s="109">
        <f t="shared" si="182"/>
        <v>8.5973532364532451E-2</v>
      </c>
      <c r="AB125" s="110">
        <f t="shared" si="183"/>
        <v>0.27900579150579152</v>
      </c>
      <c r="AC125" s="111">
        <f t="shared" si="184"/>
        <v>48.61344544919757</v>
      </c>
      <c r="AD125" s="112">
        <f t="shared" si="185"/>
        <v>51.38655455080243</v>
      </c>
      <c r="AE125" s="112">
        <v>50</v>
      </c>
      <c r="AF125" s="113">
        <v>50</v>
      </c>
      <c r="AG125" s="114">
        <f t="shared" si="186"/>
        <v>66.477314913127415</v>
      </c>
      <c r="AH125" s="115">
        <f t="shared" si="187"/>
        <v>11.875270969572128</v>
      </c>
      <c r="AI125" s="115">
        <f t="shared" si="188"/>
        <v>18.585161919491014</v>
      </c>
      <c r="AJ125" s="116">
        <f t="shared" si="163"/>
        <v>96.937747802190557</v>
      </c>
      <c r="AK125" s="115">
        <f t="shared" si="164"/>
        <v>68.577325572675605</v>
      </c>
      <c r="AL125" s="115">
        <f t="shared" si="165"/>
        <v>12.250409400685266</v>
      </c>
      <c r="AM125" s="116">
        <f t="shared" si="166"/>
        <v>19.172265026639124</v>
      </c>
      <c r="AN125" s="115">
        <f t="shared" si="189"/>
        <v>0.28781955206461546</v>
      </c>
      <c r="AO125" s="115">
        <f t="shared" si="190"/>
        <v>8.8174816391512367E-2</v>
      </c>
      <c r="AP125" s="115">
        <f t="shared" si="191"/>
        <v>7.986932899626123E-2</v>
      </c>
      <c r="AQ125" s="116">
        <f t="shared" si="167"/>
        <v>0.45586369745238908</v>
      </c>
      <c r="AR125" s="115">
        <f t="shared" si="168"/>
        <v>63.137195103076984</v>
      </c>
      <c r="AS125" s="115">
        <f t="shared" si="169"/>
        <v>19.342364150574074</v>
      </c>
      <c r="AT125" s="115">
        <f t="shared" si="170"/>
        <v>17.520440746348939</v>
      </c>
      <c r="AU125" s="117">
        <f t="shared" si="155"/>
        <v>0.17520440746348936</v>
      </c>
      <c r="AV125" s="118"/>
      <c r="AW125" s="118">
        <f t="shared" si="156"/>
        <v>7.6729280130413843E-2</v>
      </c>
      <c r="AX125" s="118">
        <f t="shared" si="157"/>
        <v>0.9232707198695862</v>
      </c>
      <c r="AY125" s="118">
        <f t="shared" si="158"/>
        <v>0.63137195103076993</v>
      </c>
      <c r="AZ125" s="118">
        <f t="shared" si="159"/>
        <v>0.19342364150574076</v>
      </c>
      <c r="BA125" s="118">
        <f t="shared" si="160"/>
        <v>2</v>
      </c>
      <c r="BB125" s="119"/>
      <c r="BC125" s="120"/>
      <c r="BD125" s="121"/>
      <c r="BE125" s="122"/>
      <c r="BF125" s="123"/>
      <c r="BG125" s="124"/>
      <c r="BH125" s="125">
        <f t="shared" si="192"/>
        <v>0.52561322239046815</v>
      </c>
      <c r="BI125" s="126">
        <v>0</v>
      </c>
      <c r="BJ125" s="126">
        <f t="shared" si="193"/>
        <v>-0.15345856026082769</v>
      </c>
      <c r="BK125" s="126">
        <f t="shared" si="194"/>
        <v>-1.8465414397391724</v>
      </c>
      <c r="BL125" s="126">
        <f t="shared" si="195"/>
        <v>1.2627439020615399</v>
      </c>
      <c r="BM125" s="126">
        <f t="shared" si="196"/>
        <v>0.19342364150574076</v>
      </c>
      <c r="BN125" s="127">
        <f t="shared" si="161"/>
        <v>-1.8219234042251231E-2</v>
      </c>
      <c r="BO125" s="128">
        <f t="shared" si="197"/>
        <v>0.90580658134434588</v>
      </c>
      <c r="BP125" s="129">
        <f t="shared" si="198"/>
        <v>2.2658108272733325E-2</v>
      </c>
      <c r="BQ125" s="107"/>
    </row>
    <row r="126" spans="1:69" x14ac:dyDescent="0.15">
      <c r="A126" s="37">
        <v>78</v>
      </c>
      <c r="B126" s="15" t="s">
        <v>153</v>
      </c>
      <c r="C126" s="15" t="s">
        <v>198</v>
      </c>
      <c r="D126" s="38">
        <v>8.1900000000000001E-2</v>
      </c>
      <c r="E126" s="39">
        <v>0.1852</v>
      </c>
      <c r="F126" s="39">
        <v>16.8</v>
      </c>
      <c r="G126" s="39">
        <v>2.86</v>
      </c>
      <c r="H126" s="39">
        <v>0</v>
      </c>
      <c r="I126" s="39">
        <v>13.51</v>
      </c>
      <c r="J126" s="39">
        <v>57.24</v>
      </c>
      <c r="K126" s="39">
        <v>9.42</v>
      </c>
      <c r="L126" s="39">
        <v>7.1000000000000004E-3</v>
      </c>
      <c r="M126" s="39">
        <v>0</v>
      </c>
      <c r="N126" s="40">
        <v>100.1041</v>
      </c>
      <c r="O126" s="41">
        <f t="shared" si="171"/>
        <v>6.4184952978056425E-4</v>
      </c>
      <c r="P126" s="108">
        <f t="shared" si="172"/>
        <v>1.5210249671484888E-3</v>
      </c>
      <c r="Q126" s="108">
        <f t="shared" si="173"/>
        <v>8.0390314115582132E-2</v>
      </c>
      <c r="R126" s="108">
        <f t="shared" si="174"/>
        <v>3.6220871327254309E-2</v>
      </c>
      <c r="S126" s="108">
        <f t="shared" si="175"/>
        <v>0</v>
      </c>
      <c r="T126" s="108">
        <f t="shared" si="176"/>
        <v>0.43489457588926445</v>
      </c>
      <c r="U126" s="108">
        <f t="shared" si="177"/>
        <v>0.27625482625482628</v>
      </c>
      <c r="V126" s="108">
        <f t="shared" si="178"/>
        <v>8.7328795696970926E-2</v>
      </c>
      <c r="W126" s="108">
        <f t="shared" si="179"/>
        <v>1.1173008529254399E-4</v>
      </c>
      <c r="X126" s="108">
        <f t="shared" si="180"/>
        <v>0</v>
      </c>
      <c r="Y126" s="42">
        <f t="shared" si="162"/>
        <v>0.91736398786611972</v>
      </c>
      <c r="Z126" s="109">
        <f t="shared" si="181"/>
        <v>8.0390314115582132E-2</v>
      </c>
      <c r="AA126" s="109">
        <f t="shared" si="182"/>
        <v>8.7440525782263467E-2</v>
      </c>
      <c r="AB126" s="110">
        <f t="shared" si="183"/>
        <v>0.27625482625482628</v>
      </c>
      <c r="AC126" s="111">
        <f t="shared" si="184"/>
        <v>48.408883717537186</v>
      </c>
      <c r="AD126" s="112">
        <f t="shared" si="185"/>
        <v>51.591116282462799</v>
      </c>
      <c r="AE126" s="112">
        <v>50</v>
      </c>
      <c r="AF126" s="113">
        <v>50</v>
      </c>
      <c r="AG126" s="114">
        <f t="shared" si="186"/>
        <v>65.821856177606179</v>
      </c>
      <c r="AH126" s="115">
        <f t="shared" si="187"/>
        <v>12.132869038326401</v>
      </c>
      <c r="AI126" s="115">
        <f t="shared" si="188"/>
        <v>19.29732510800056</v>
      </c>
      <c r="AJ126" s="116">
        <f t="shared" si="163"/>
        <v>97.252050323933133</v>
      </c>
      <c r="AK126" s="115">
        <f t="shared" si="164"/>
        <v>67.6817156639502</v>
      </c>
      <c r="AL126" s="115">
        <f t="shared" si="165"/>
        <v>12.475694854672463</v>
      </c>
      <c r="AM126" s="116">
        <f t="shared" si="166"/>
        <v>19.842589481377345</v>
      </c>
      <c r="AN126" s="115">
        <f t="shared" si="189"/>
        <v>0.2840606705305026</v>
      </c>
      <c r="AO126" s="115">
        <f t="shared" si="190"/>
        <v>8.9796354324757965E-2</v>
      </c>
      <c r="AP126" s="115">
        <f t="shared" si="191"/>
        <v>8.2661819311585824E-2</v>
      </c>
      <c r="AQ126" s="116">
        <f t="shared" si="167"/>
        <v>0.4565188441668464</v>
      </c>
      <c r="AR126" s="115">
        <f t="shared" si="168"/>
        <v>62.223208123843719</v>
      </c>
      <c r="AS126" s="115">
        <f t="shared" si="169"/>
        <v>19.669802347072359</v>
      </c>
      <c r="AT126" s="115">
        <f t="shared" si="170"/>
        <v>18.106989529083922</v>
      </c>
      <c r="AU126" s="117">
        <f t="shared" si="155"/>
        <v>0.18106989529083925</v>
      </c>
      <c r="AV126" s="118"/>
      <c r="AW126" s="118">
        <f t="shared" si="156"/>
        <v>7.688321735416935E-2</v>
      </c>
      <c r="AX126" s="118">
        <f t="shared" si="157"/>
        <v>0.92311678264583064</v>
      </c>
      <c r="AY126" s="118">
        <f t="shared" si="158"/>
        <v>0.6222320812384371</v>
      </c>
      <c r="AZ126" s="118">
        <f t="shared" si="159"/>
        <v>0.19669802347072363</v>
      </c>
      <c r="BA126" s="118">
        <f t="shared" si="160"/>
        <v>2</v>
      </c>
      <c r="BB126" s="119"/>
      <c r="BC126" s="120"/>
      <c r="BD126" s="121"/>
      <c r="BE126" s="122"/>
      <c r="BF126" s="123"/>
      <c r="BG126" s="124"/>
      <c r="BH126" s="125">
        <f t="shared" si="192"/>
        <v>0.54320968587251772</v>
      </c>
      <c r="BI126" s="126">
        <v>0</v>
      </c>
      <c r="BJ126" s="126">
        <f t="shared" si="193"/>
        <v>-0.1537664347083387</v>
      </c>
      <c r="BK126" s="126">
        <f t="shared" si="194"/>
        <v>-1.8462335652916613</v>
      </c>
      <c r="BL126" s="126">
        <f t="shared" si="195"/>
        <v>1.2444641624768742</v>
      </c>
      <c r="BM126" s="126">
        <f t="shared" si="196"/>
        <v>0.19669802347072363</v>
      </c>
      <c r="BN126" s="127">
        <f t="shared" si="161"/>
        <v>-1.562812817988446E-2</v>
      </c>
      <c r="BO126" s="128">
        <f t="shared" si="197"/>
        <v>0.92054760945673431</v>
      </c>
      <c r="BP126" s="129">
        <f t="shared" si="198"/>
        <v>1.8920500359802264E-2</v>
      </c>
      <c r="BQ126" s="107"/>
    </row>
    <row r="127" spans="1:69" x14ac:dyDescent="0.15">
      <c r="A127" s="37">
        <v>79</v>
      </c>
      <c r="B127" s="15" t="s">
        <v>154</v>
      </c>
      <c r="C127" s="15" t="s">
        <v>198</v>
      </c>
      <c r="D127" s="38">
        <v>0</v>
      </c>
      <c r="E127" s="39">
        <v>0.27689999999999998</v>
      </c>
      <c r="F127" s="39">
        <v>16.22</v>
      </c>
      <c r="G127" s="39">
        <v>2.87</v>
      </c>
      <c r="H127" s="39">
        <v>6.3E-3</v>
      </c>
      <c r="I127" s="39">
        <v>13.51</v>
      </c>
      <c r="J127" s="39">
        <v>58.01</v>
      </c>
      <c r="K127" s="39">
        <v>9.43</v>
      </c>
      <c r="L127" s="39">
        <v>0</v>
      </c>
      <c r="M127" s="39">
        <v>0</v>
      </c>
      <c r="N127" s="40">
        <v>100.3231</v>
      </c>
      <c r="O127" s="41">
        <f t="shared" si="171"/>
        <v>0</v>
      </c>
      <c r="P127" s="108">
        <f t="shared" si="172"/>
        <v>2.2741458607095926E-3</v>
      </c>
      <c r="Q127" s="108">
        <f t="shared" si="173"/>
        <v>7.7614934223496551E-2</v>
      </c>
      <c r="R127" s="108">
        <f t="shared" si="174"/>
        <v>3.6347517730496458E-2</v>
      </c>
      <c r="S127" s="108">
        <f t="shared" si="175"/>
        <v>8.4087905496405948E-5</v>
      </c>
      <c r="T127" s="108">
        <f t="shared" si="176"/>
        <v>0.43489457588926445</v>
      </c>
      <c r="U127" s="108">
        <f t="shared" si="177"/>
        <v>0.27997104247104249</v>
      </c>
      <c r="V127" s="108">
        <f t="shared" si="178"/>
        <v>8.7421501424887041E-2</v>
      </c>
      <c r="W127" s="108">
        <f t="shared" si="179"/>
        <v>0</v>
      </c>
      <c r="X127" s="108">
        <f t="shared" si="180"/>
        <v>0</v>
      </c>
      <c r="Y127" s="42">
        <f t="shared" si="162"/>
        <v>0.91860780550539289</v>
      </c>
      <c r="Z127" s="109">
        <f t="shared" si="181"/>
        <v>7.7614934223496551E-2</v>
      </c>
      <c r="AA127" s="109">
        <f t="shared" si="182"/>
        <v>8.7421501424887041E-2</v>
      </c>
      <c r="AB127" s="110">
        <f t="shared" si="183"/>
        <v>0.27997104247104249</v>
      </c>
      <c r="AC127" s="111">
        <f t="shared" si="184"/>
        <v>48.443685700514507</v>
      </c>
      <c r="AD127" s="112">
        <f t="shared" si="185"/>
        <v>51.556314299485507</v>
      </c>
      <c r="AE127" s="112">
        <v>50</v>
      </c>
      <c r="AF127" s="113">
        <v>50</v>
      </c>
      <c r="AG127" s="114">
        <f t="shared" si="186"/>
        <v>66.707300434362935</v>
      </c>
      <c r="AH127" s="115">
        <f t="shared" si="187"/>
        <v>12.145748941764115</v>
      </c>
      <c r="AI127" s="115">
        <f t="shared" si="188"/>
        <v>18.631107931652917</v>
      </c>
      <c r="AJ127" s="116">
        <f t="shared" si="163"/>
        <v>97.484157307779967</v>
      </c>
      <c r="AK127" s="115">
        <f t="shared" si="164"/>
        <v>68.428862983092316</v>
      </c>
      <c r="AL127" s="115">
        <f t="shared" si="165"/>
        <v>12.459202887108297</v>
      </c>
      <c r="AM127" s="116">
        <f t="shared" si="166"/>
        <v>19.11193412979938</v>
      </c>
      <c r="AN127" s="115">
        <f t="shared" si="189"/>
        <v>0.28719645345767242</v>
      </c>
      <c r="AO127" s="115">
        <f t="shared" si="190"/>
        <v>8.9677650029714256E-2</v>
      </c>
      <c r="AP127" s="115">
        <f t="shared" si="191"/>
        <v>7.9617997802913038E-2</v>
      </c>
      <c r="AQ127" s="116">
        <f t="shared" si="167"/>
        <v>0.45649210129029971</v>
      </c>
      <c r="AR127" s="115">
        <f t="shared" si="168"/>
        <v>62.913783753518636</v>
      </c>
      <c r="AS127" s="115">
        <f t="shared" si="169"/>
        <v>19.644951090333329</v>
      </c>
      <c r="AT127" s="115">
        <f t="shared" si="170"/>
        <v>17.441265156148035</v>
      </c>
      <c r="AU127" s="117">
        <f t="shared" si="155"/>
        <v>0.17441265156148034</v>
      </c>
      <c r="AV127" s="118"/>
      <c r="AW127" s="118">
        <f t="shared" si="156"/>
        <v>7.7131305166946301E-2</v>
      </c>
      <c r="AX127" s="118">
        <f t="shared" si="157"/>
        <v>0.92286869483305378</v>
      </c>
      <c r="AY127" s="118">
        <f t="shared" si="158"/>
        <v>0.62913783753518637</v>
      </c>
      <c r="AZ127" s="118">
        <f t="shared" si="159"/>
        <v>0.19644951090333329</v>
      </c>
      <c r="BA127" s="118">
        <f t="shared" si="160"/>
        <v>2</v>
      </c>
      <c r="BB127" s="119"/>
      <c r="BC127" s="120"/>
      <c r="BD127" s="121"/>
      <c r="BE127" s="122"/>
      <c r="BF127" s="123"/>
      <c r="BG127" s="124"/>
      <c r="BH127" s="125">
        <f t="shared" si="192"/>
        <v>0.52323795468444101</v>
      </c>
      <c r="BI127" s="126">
        <v>0</v>
      </c>
      <c r="BJ127" s="126">
        <f t="shared" si="193"/>
        <v>-0.1542626103338926</v>
      </c>
      <c r="BK127" s="126">
        <f t="shared" si="194"/>
        <v>-1.8457373896661076</v>
      </c>
      <c r="BL127" s="126">
        <f t="shared" si="195"/>
        <v>1.2582756750703727</v>
      </c>
      <c r="BM127" s="126">
        <f t="shared" si="196"/>
        <v>0.19644951090333329</v>
      </c>
      <c r="BN127" s="127">
        <f t="shared" si="161"/>
        <v>-2.2036859341853177E-2</v>
      </c>
      <c r="BO127" s="128">
        <f t="shared" si="197"/>
        <v>0.88782431047793964</v>
      </c>
      <c r="BP127" s="129">
        <f t="shared" si="198"/>
        <v>2.9300364465439887E-2</v>
      </c>
      <c r="BQ127" s="107"/>
    </row>
    <row r="128" spans="1:69" x14ac:dyDescent="0.15">
      <c r="A128" s="37">
        <v>92</v>
      </c>
      <c r="B128" s="15" t="s">
        <v>163</v>
      </c>
      <c r="C128" s="15" t="s">
        <v>198</v>
      </c>
      <c r="D128" s="38">
        <v>5.1299999999999998E-2</v>
      </c>
      <c r="E128" s="39">
        <v>0</v>
      </c>
      <c r="F128" s="39">
        <v>12.59</v>
      </c>
      <c r="G128" s="39">
        <v>3.07</v>
      </c>
      <c r="H128" s="39">
        <v>0</v>
      </c>
      <c r="I128" s="39">
        <v>12.6</v>
      </c>
      <c r="J128" s="39">
        <v>64.53</v>
      </c>
      <c r="K128" s="39">
        <v>6.62</v>
      </c>
      <c r="L128" s="39">
        <v>0</v>
      </c>
      <c r="M128" s="39">
        <v>0</v>
      </c>
      <c r="N128" s="40">
        <v>99.461399999999998</v>
      </c>
      <c r="O128" s="41">
        <f t="shared" si="171"/>
        <v>4.0203761755485892E-4</v>
      </c>
      <c r="P128" s="108">
        <f t="shared" si="172"/>
        <v>0</v>
      </c>
      <c r="Q128" s="108">
        <f t="shared" si="173"/>
        <v>6.0244884209236849E-2</v>
      </c>
      <c r="R128" s="108">
        <f t="shared" si="174"/>
        <v>3.8880445795339412E-2</v>
      </c>
      <c r="S128" s="108">
        <f t="shared" si="175"/>
        <v>0</v>
      </c>
      <c r="T128" s="108">
        <f t="shared" si="176"/>
        <v>0.40560115886045384</v>
      </c>
      <c r="U128" s="108">
        <f t="shared" si="177"/>
        <v>0.31143822393822396</v>
      </c>
      <c r="V128" s="108">
        <f t="shared" si="178"/>
        <v>6.1371191880461529E-2</v>
      </c>
      <c r="W128" s="108">
        <f t="shared" si="179"/>
        <v>0</v>
      </c>
      <c r="X128" s="108">
        <f t="shared" si="180"/>
        <v>0</v>
      </c>
      <c r="Y128" s="42">
        <f t="shared" si="162"/>
        <v>0.87793794230127054</v>
      </c>
      <c r="Z128" s="109">
        <f t="shared" si="181"/>
        <v>6.0244884209236849E-2</v>
      </c>
      <c r="AA128" s="109">
        <f t="shared" si="182"/>
        <v>6.1371191880461529E-2</v>
      </c>
      <c r="AB128" s="110">
        <f t="shared" si="183"/>
        <v>0.31143822393822396</v>
      </c>
      <c r="AC128" s="111">
        <f t="shared" si="184"/>
        <v>49.326299634891136</v>
      </c>
      <c r="AD128" s="112">
        <f t="shared" si="185"/>
        <v>50.673700365108857</v>
      </c>
      <c r="AE128" s="112">
        <v>50</v>
      </c>
      <c r="AF128" s="113">
        <v>50</v>
      </c>
      <c r="AG128" s="114">
        <f t="shared" si="186"/>
        <v>74.20482842664093</v>
      </c>
      <c r="AH128" s="115">
        <f t="shared" si="187"/>
        <v>8.5264960757665378</v>
      </c>
      <c r="AI128" s="115">
        <f t="shared" si="188"/>
        <v>14.461507327959943</v>
      </c>
      <c r="AJ128" s="116">
        <f t="shared" si="163"/>
        <v>97.19283183036741</v>
      </c>
      <c r="AK128" s="115">
        <f t="shared" si="164"/>
        <v>76.348046485724481</v>
      </c>
      <c r="AL128" s="115">
        <f t="shared" si="165"/>
        <v>8.7727622656864259</v>
      </c>
      <c r="AM128" s="116">
        <f t="shared" si="166"/>
        <v>14.879191248589095</v>
      </c>
      <c r="AN128" s="115">
        <f t="shared" si="189"/>
        <v>0.32043332627840632</v>
      </c>
      <c r="AO128" s="115">
        <f t="shared" si="190"/>
        <v>6.3143742933196856E-2</v>
      </c>
      <c r="AP128" s="115">
        <f t="shared" si="191"/>
        <v>6.1984904724644151E-2</v>
      </c>
      <c r="AQ128" s="116">
        <f t="shared" si="167"/>
        <v>0.4455619739362473</v>
      </c>
      <c r="AR128" s="115">
        <f t="shared" si="168"/>
        <v>71.916668167974123</v>
      </c>
      <c r="AS128" s="115">
        <f t="shared" si="169"/>
        <v>14.171708230700967</v>
      </c>
      <c r="AT128" s="115">
        <f t="shared" si="170"/>
        <v>13.911623601324916</v>
      </c>
      <c r="AU128" s="117">
        <f t="shared" si="155"/>
        <v>0.13911623601324916</v>
      </c>
      <c r="AV128" s="118"/>
      <c r="AW128" s="118">
        <f t="shared" si="156"/>
        <v>8.7473689322752624E-2</v>
      </c>
      <c r="AX128" s="118">
        <f t="shared" si="157"/>
        <v>0.91252631067724743</v>
      </c>
      <c r="AY128" s="118">
        <f t="shared" si="158"/>
        <v>0.71916668167974118</v>
      </c>
      <c r="AZ128" s="118">
        <f t="shared" si="159"/>
        <v>0.14171708230700966</v>
      </c>
      <c r="BA128" s="118">
        <f t="shared" si="160"/>
        <v>2</v>
      </c>
      <c r="BB128" s="119"/>
      <c r="BC128" s="120"/>
      <c r="BD128" s="121"/>
      <c r="BE128" s="122"/>
      <c r="BF128" s="123"/>
      <c r="BG128" s="124"/>
      <c r="BH128" s="125">
        <f t="shared" si="192"/>
        <v>0.41734870803974744</v>
      </c>
      <c r="BI128" s="126">
        <v>0</v>
      </c>
      <c r="BJ128" s="126">
        <f t="shared" si="193"/>
        <v>-0.17494737864550525</v>
      </c>
      <c r="BK128" s="126">
        <f t="shared" si="194"/>
        <v>-1.8250526213544949</v>
      </c>
      <c r="BL128" s="126">
        <f t="shared" si="195"/>
        <v>1.4383333633594824</v>
      </c>
      <c r="BM128" s="126">
        <f t="shared" si="196"/>
        <v>0.14171708230700966</v>
      </c>
      <c r="BN128" s="127">
        <f t="shared" si="161"/>
        <v>-2.6008462937605614E-3</v>
      </c>
      <c r="BO128" s="128">
        <f t="shared" si="197"/>
        <v>0.98164761614181295</v>
      </c>
      <c r="BP128" s="129">
        <f t="shared" si="198"/>
        <v>0</v>
      </c>
      <c r="BQ128" s="107"/>
    </row>
    <row r="129" spans="1:70" x14ac:dyDescent="0.15">
      <c r="A129" s="37">
        <v>102</v>
      </c>
      <c r="B129" s="15" t="s">
        <v>172</v>
      </c>
      <c r="C129" s="15" t="s">
        <v>198</v>
      </c>
      <c r="D129" s="38">
        <v>9.2899999999999996E-2</v>
      </c>
      <c r="E129" s="39">
        <v>0.37</v>
      </c>
      <c r="F129" s="39">
        <v>27.02</v>
      </c>
      <c r="G129" s="39">
        <v>5.52</v>
      </c>
      <c r="H129" s="39">
        <v>0</v>
      </c>
      <c r="I129" s="39">
        <v>12.58</v>
      </c>
      <c r="J129" s="39">
        <v>38.85</v>
      </c>
      <c r="K129" s="39">
        <v>15.26</v>
      </c>
      <c r="L129" s="39">
        <v>0</v>
      </c>
      <c r="M129" s="39">
        <v>0</v>
      </c>
      <c r="N129" s="40">
        <v>99.692999999999998</v>
      </c>
      <c r="O129" s="41">
        <f t="shared" si="171"/>
        <v>7.2805642633228841E-4</v>
      </c>
      <c r="P129" s="108">
        <f t="shared" si="172"/>
        <v>3.0387647831800263E-3</v>
      </c>
      <c r="Q129" s="108">
        <f t="shared" si="173"/>
        <v>0.12929442186922793</v>
      </c>
      <c r="R129" s="108">
        <f t="shared" si="174"/>
        <v>6.9908814589665649E-2</v>
      </c>
      <c r="S129" s="108">
        <f t="shared" si="175"/>
        <v>0</v>
      </c>
      <c r="T129" s="108">
        <f t="shared" si="176"/>
        <v>0.40495734749718332</v>
      </c>
      <c r="U129" s="108">
        <f t="shared" si="177"/>
        <v>0.18750000000000003</v>
      </c>
      <c r="V129" s="108">
        <f t="shared" si="178"/>
        <v>0.14146894079997627</v>
      </c>
      <c r="W129" s="108">
        <f t="shared" si="179"/>
        <v>0</v>
      </c>
      <c r="X129" s="108">
        <f t="shared" si="180"/>
        <v>0</v>
      </c>
      <c r="Y129" s="42">
        <f t="shared" si="162"/>
        <v>0.93689634596556548</v>
      </c>
      <c r="Z129" s="109">
        <f t="shared" si="181"/>
        <v>0.12929442186922793</v>
      </c>
      <c r="AA129" s="109">
        <f t="shared" si="182"/>
        <v>0.14146894079997627</v>
      </c>
      <c r="AB129" s="110">
        <f t="shared" si="183"/>
        <v>0.18750000000000003</v>
      </c>
      <c r="AC129" s="111">
        <f t="shared" si="184"/>
        <v>48.912920265146084</v>
      </c>
      <c r="AD129" s="112">
        <f t="shared" si="185"/>
        <v>51.087079734853923</v>
      </c>
      <c r="AE129" s="112">
        <v>50</v>
      </c>
      <c r="AF129" s="113">
        <v>50</v>
      </c>
      <c r="AG129" s="114">
        <f t="shared" si="186"/>
        <v>44.674687500000005</v>
      </c>
      <c r="AH129" s="115">
        <f t="shared" si="187"/>
        <v>19.654732645951263</v>
      </c>
      <c r="AI129" s="115">
        <f t="shared" si="188"/>
        <v>31.036531215367567</v>
      </c>
      <c r="AJ129" s="116">
        <f t="shared" si="163"/>
        <v>95.365951361318835</v>
      </c>
      <c r="AK129" s="115">
        <f t="shared" si="164"/>
        <v>46.845532249490461</v>
      </c>
      <c r="AL129" s="115">
        <f t="shared" si="165"/>
        <v>20.609800841271085</v>
      </c>
      <c r="AM129" s="116">
        <f t="shared" si="166"/>
        <v>32.544666909238451</v>
      </c>
      <c r="AN129" s="115">
        <f t="shared" si="189"/>
        <v>0.19661105176794941</v>
      </c>
      <c r="AO129" s="115">
        <f t="shared" si="190"/>
        <v>0.14834323863029919</v>
      </c>
      <c r="AP129" s="115">
        <f t="shared" si="191"/>
        <v>0.13557713211433525</v>
      </c>
      <c r="AQ129" s="116">
        <f t="shared" si="167"/>
        <v>0.48053142251258385</v>
      </c>
      <c r="AR129" s="115">
        <f t="shared" si="168"/>
        <v>40.915337178142742</v>
      </c>
      <c r="AS129" s="115">
        <f t="shared" si="169"/>
        <v>30.870663536350627</v>
      </c>
      <c r="AT129" s="115">
        <f t="shared" si="170"/>
        <v>28.213999285506628</v>
      </c>
      <c r="AU129" s="117">
        <f t="shared" si="155"/>
        <v>0.2821399928550663</v>
      </c>
      <c r="AV129" s="118"/>
      <c r="AW129" s="118">
        <f t="shared" si="156"/>
        <v>0.14721793248532189</v>
      </c>
      <c r="AX129" s="118">
        <f t="shared" si="157"/>
        <v>0.85278206751467811</v>
      </c>
      <c r="AY129" s="118">
        <f t="shared" si="158"/>
        <v>0.40915337178142747</v>
      </c>
      <c r="AZ129" s="118">
        <f t="shared" si="159"/>
        <v>0.30870663536350629</v>
      </c>
      <c r="BA129" s="118">
        <f t="shared" si="160"/>
        <v>1.9999999999999998</v>
      </c>
      <c r="BB129" s="119"/>
      <c r="BC129" s="120"/>
      <c r="BD129" s="121"/>
      <c r="BE129" s="122"/>
      <c r="BF129" s="123"/>
      <c r="BG129" s="124"/>
      <c r="BH129" s="125">
        <f t="shared" si="192"/>
        <v>0.8464199785651989</v>
      </c>
      <c r="BI129" s="126">
        <v>0</v>
      </c>
      <c r="BJ129" s="126">
        <f t="shared" si="193"/>
        <v>-0.29443586497064378</v>
      </c>
      <c r="BK129" s="126">
        <f t="shared" si="194"/>
        <v>-1.7055641350293562</v>
      </c>
      <c r="BL129" s="126">
        <f t="shared" si="195"/>
        <v>0.81830674356285493</v>
      </c>
      <c r="BM129" s="126">
        <f t="shared" si="196"/>
        <v>0.30870663536350629</v>
      </c>
      <c r="BN129" s="127">
        <f t="shared" si="161"/>
        <v>-2.6566642508439875E-2</v>
      </c>
      <c r="BO129" s="128">
        <f t="shared" si="197"/>
        <v>0.91394210727878455</v>
      </c>
      <c r="BP129" s="129">
        <f t="shared" si="198"/>
        <v>2.3502675051623803E-2</v>
      </c>
      <c r="BQ129" s="107"/>
    </row>
    <row r="130" spans="1:70" x14ac:dyDescent="0.15">
      <c r="A130" s="37">
        <v>103</v>
      </c>
      <c r="B130" s="15" t="s">
        <v>173</v>
      </c>
      <c r="C130" s="15" t="s">
        <v>198</v>
      </c>
      <c r="D130" s="38">
        <v>3.2000000000000002E-3</v>
      </c>
      <c r="E130" s="39">
        <v>0.2833</v>
      </c>
      <c r="F130" s="39">
        <v>27.17</v>
      </c>
      <c r="G130" s="39">
        <v>5.52</v>
      </c>
      <c r="H130" s="39">
        <v>0</v>
      </c>
      <c r="I130" s="39">
        <v>12.67</v>
      </c>
      <c r="J130" s="39">
        <v>38.630000000000003</v>
      </c>
      <c r="K130" s="39">
        <v>15.48</v>
      </c>
      <c r="L130" s="39">
        <v>0</v>
      </c>
      <c r="M130" s="39">
        <v>0</v>
      </c>
      <c r="N130" s="40">
        <v>99.756600000000006</v>
      </c>
      <c r="O130" s="41">
        <f t="shared" si="171"/>
        <v>2.5078369905956115E-5</v>
      </c>
      <c r="P130" s="108">
        <f t="shared" si="172"/>
        <v>2.3267082785808145E-3</v>
      </c>
      <c r="Q130" s="108">
        <f t="shared" si="173"/>
        <v>0.13001219253097421</v>
      </c>
      <c r="R130" s="108">
        <f t="shared" si="174"/>
        <v>6.9908814589665649E-2</v>
      </c>
      <c r="S130" s="108">
        <f t="shared" si="175"/>
        <v>0</v>
      </c>
      <c r="T130" s="108">
        <f t="shared" si="176"/>
        <v>0.40785449863190082</v>
      </c>
      <c r="U130" s="108">
        <f t="shared" si="177"/>
        <v>0.18643822393822396</v>
      </c>
      <c r="V130" s="108">
        <f t="shared" si="178"/>
        <v>0.14350846681413057</v>
      </c>
      <c r="W130" s="108">
        <f t="shared" si="179"/>
        <v>0</v>
      </c>
      <c r="X130" s="108">
        <f t="shared" si="180"/>
        <v>0</v>
      </c>
      <c r="Y130" s="42">
        <f t="shared" si="162"/>
        <v>0.94007398315338198</v>
      </c>
      <c r="Z130" s="109">
        <f t="shared" si="181"/>
        <v>0.13001219253097421</v>
      </c>
      <c r="AA130" s="109">
        <f t="shared" si="182"/>
        <v>0.14350846681413057</v>
      </c>
      <c r="AB130" s="110">
        <f t="shared" si="183"/>
        <v>0.18643822393822396</v>
      </c>
      <c r="AC130" s="111">
        <f t="shared" si="184"/>
        <v>48.927945196445464</v>
      </c>
      <c r="AD130" s="112">
        <f t="shared" si="185"/>
        <v>51.072054803554536</v>
      </c>
      <c r="AE130" s="112">
        <v>50</v>
      </c>
      <c r="AF130" s="113">
        <v>50</v>
      </c>
      <c r="AG130" s="114">
        <f t="shared" si="186"/>
        <v>44.421703426640931</v>
      </c>
      <c r="AH130" s="115">
        <f t="shared" si="187"/>
        <v>19.938090521580964</v>
      </c>
      <c r="AI130" s="115">
        <f t="shared" si="188"/>
        <v>31.208828760974715</v>
      </c>
      <c r="AJ130" s="116">
        <f t="shared" si="163"/>
        <v>95.568622709196603</v>
      </c>
      <c r="AK130" s="115">
        <f t="shared" si="164"/>
        <v>46.481472859361631</v>
      </c>
      <c r="AL130" s="115">
        <f t="shared" si="165"/>
        <v>20.862590624801705</v>
      </c>
      <c r="AM130" s="116">
        <f t="shared" si="166"/>
        <v>32.655936515836679</v>
      </c>
      <c r="AN130" s="115">
        <f t="shared" si="189"/>
        <v>0.1950830917648905</v>
      </c>
      <c r="AO130" s="115">
        <f t="shared" si="190"/>
        <v>0.15016274457654258</v>
      </c>
      <c r="AP130" s="115">
        <f t="shared" si="191"/>
        <v>0.13604066778966262</v>
      </c>
      <c r="AQ130" s="116">
        <f t="shared" si="167"/>
        <v>0.48128650413109564</v>
      </c>
      <c r="AR130" s="115">
        <f t="shared" si="168"/>
        <v>40.533671750694388</v>
      </c>
      <c r="AS130" s="115">
        <f t="shared" si="169"/>
        <v>31.200281596851173</v>
      </c>
      <c r="AT130" s="115">
        <f t="shared" si="170"/>
        <v>28.266046652454452</v>
      </c>
      <c r="AU130" s="117">
        <f t="shared" si="155"/>
        <v>0.28266046652454452</v>
      </c>
      <c r="AV130" s="118"/>
      <c r="AW130" s="118">
        <f t="shared" si="156"/>
        <v>0.14632520466728446</v>
      </c>
      <c r="AX130" s="118">
        <f t="shared" si="157"/>
        <v>0.85367479533271551</v>
      </c>
      <c r="AY130" s="118">
        <f t="shared" si="158"/>
        <v>0.40533671750694383</v>
      </c>
      <c r="AZ130" s="118">
        <f t="shared" si="159"/>
        <v>0.31200281596851176</v>
      </c>
      <c r="BA130" s="118">
        <f t="shared" si="160"/>
        <v>2</v>
      </c>
      <c r="BB130" s="119"/>
      <c r="BC130" s="120"/>
      <c r="BD130" s="121"/>
      <c r="BE130" s="122"/>
      <c r="BF130" s="123"/>
      <c r="BG130" s="124"/>
      <c r="BH130" s="125">
        <f t="shared" si="192"/>
        <v>0.84798139957363361</v>
      </c>
      <c r="BI130" s="126">
        <v>0</v>
      </c>
      <c r="BJ130" s="126">
        <f t="shared" si="193"/>
        <v>-0.29265040933456893</v>
      </c>
      <c r="BK130" s="126">
        <f t="shared" si="194"/>
        <v>-1.707349590665431</v>
      </c>
      <c r="BL130" s="126">
        <f t="shared" si="195"/>
        <v>0.81067343501388767</v>
      </c>
      <c r="BM130" s="126">
        <f t="shared" si="196"/>
        <v>0.31200281596851176</v>
      </c>
      <c r="BN130" s="127">
        <f t="shared" si="161"/>
        <v>-2.9342349443966853E-2</v>
      </c>
      <c r="BO130" s="128">
        <f t="shared" si="197"/>
        <v>0.90595485700062228</v>
      </c>
      <c r="BP130" s="129">
        <f t="shared" si="198"/>
        <v>1.7896077539239233E-2</v>
      </c>
      <c r="BQ130" s="107"/>
    </row>
    <row r="131" spans="1:70" x14ac:dyDescent="0.15">
      <c r="A131" s="37">
        <v>105</v>
      </c>
      <c r="B131" s="15" t="s">
        <v>174</v>
      </c>
      <c r="C131" s="15" t="s">
        <v>198</v>
      </c>
      <c r="D131" s="38">
        <v>8.6999999999999994E-2</v>
      </c>
      <c r="E131" s="39">
        <v>0.19750000000000001</v>
      </c>
      <c r="F131" s="39">
        <v>29.06</v>
      </c>
      <c r="G131" s="39">
        <v>5.61</v>
      </c>
      <c r="H131" s="39">
        <v>2.9100000000000001E-2</v>
      </c>
      <c r="I131" s="39">
        <v>12.82</v>
      </c>
      <c r="J131" s="39">
        <v>35.94</v>
      </c>
      <c r="K131" s="39">
        <v>15.94</v>
      </c>
      <c r="L131" s="39">
        <v>1.29E-2</v>
      </c>
      <c r="M131" s="39">
        <v>0</v>
      </c>
      <c r="N131" s="40">
        <v>99.6965</v>
      </c>
      <c r="O131" s="41">
        <f t="shared" si="171"/>
        <v>6.8181818181818176E-4</v>
      </c>
      <c r="P131" s="108">
        <f t="shared" si="172"/>
        <v>1.6220433639947437E-3</v>
      </c>
      <c r="Q131" s="108">
        <f t="shared" si="173"/>
        <v>0.13905610286897718</v>
      </c>
      <c r="R131" s="108">
        <f t="shared" si="174"/>
        <v>7.1048632218844998E-2</v>
      </c>
      <c r="S131" s="108">
        <f t="shared" si="175"/>
        <v>3.8840603967387507E-4</v>
      </c>
      <c r="T131" s="108">
        <f t="shared" si="176"/>
        <v>0.41268308385643004</v>
      </c>
      <c r="U131" s="108">
        <f t="shared" si="177"/>
        <v>0.17345559845559846</v>
      </c>
      <c r="V131" s="108">
        <f t="shared" si="178"/>
        <v>0.1477729302982714</v>
      </c>
      <c r="W131" s="108">
        <f t="shared" si="179"/>
        <v>2.0300254933434047E-4</v>
      </c>
      <c r="X131" s="108">
        <f t="shared" si="180"/>
        <v>0</v>
      </c>
      <c r="Y131" s="42">
        <f t="shared" si="162"/>
        <v>0.9469116178329432</v>
      </c>
      <c r="Z131" s="109">
        <f t="shared" si="181"/>
        <v>0.13905610286897718</v>
      </c>
      <c r="AA131" s="109">
        <f t="shared" si="182"/>
        <v>0.14797593284760574</v>
      </c>
      <c r="AB131" s="110">
        <f t="shared" si="183"/>
        <v>0.17345559845559846</v>
      </c>
      <c r="AC131" s="111">
        <f t="shared" si="184"/>
        <v>48.630476751994181</v>
      </c>
      <c r="AD131" s="112">
        <f t="shared" si="185"/>
        <v>51.369523248005819</v>
      </c>
      <c r="AE131" s="112">
        <v>50</v>
      </c>
      <c r="AF131" s="113">
        <v>50</v>
      </c>
      <c r="AG131" s="114">
        <f t="shared" si="186"/>
        <v>41.328398166023156</v>
      </c>
      <c r="AH131" s="115">
        <f t="shared" si="187"/>
        <v>20.530566079715797</v>
      </c>
      <c r="AI131" s="115">
        <f t="shared" si="188"/>
        <v>33.379777835624772</v>
      </c>
      <c r="AJ131" s="116">
        <f t="shared" si="163"/>
        <v>95.238742081363725</v>
      </c>
      <c r="AK131" s="115">
        <f t="shared" si="164"/>
        <v>43.394523345043503</v>
      </c>
      <c r="AL131" s="115">
        <f t="shared" si="165"/>
        <v>21.556947972051393</v>
      </c>
      <c r="AM131" s="116">
        <f t="shared" si="166"/>
        <v>35.048528682905101</v>
      </c>
      <c r="AN131" s="115">
        <f t="shared" si="189"/>
        <v>0.18212714139736641</v>
      </c>
      <c r="AO131" s="115">
        <f t="shared" si="190"/>
        <v>0.15516052298551672</v>
      </c>
      <c r="AP131" s="115">
        <f t="shared" si="191"/>
        <v>0.14600791634792876</v>
      </c>
      <c r="AQ131" s="116">
        <f t="shared" si="167"/>
        <v>0.48329558073081191</v>
      </c>
      <c r="AR131" s="115">
        <f t="shared" si="168"/>
        <v>37.684421016630061</v>
      </c>
      <c r="AS131" s="115">
        <f t="shared" si="169"/>
        <v>32.104684828876742</v>
      </c>
      <c r="AT131" s="115">
        <f t="shared" si="170"/>
        <v>30.210894154493186</v>
      </c>
      <c r="AU131" s="117">
        <f t="shared" si="155"/>
        <v>0.30210894154493184</v>
      </c>
      <c r="AV131" s="118"/>
      <c r="AW131" s="118">
        <f t="shared" si="156"/>
        <v>0.14687610892106337</v>
      </c>
      <c r="AX131" s="118">
        <f t="shared" si="157"/>
        <v>0.8531238910789366</v>
      </c>
      <c r="AY131" s="118">
        <f t="shared" si="158"/>
        <v>0.37684421016630071</v>
      </c>
      <c r="AZ131" s="118">
        <f t="shared" si="159"/>
        <v>0.32104684828876751</v>
      </c>
      <c r="BA131" s="118">
        <f t="shared" si="160"/>
        <v>1.9999999999999998</v>
      </c>
      <c r="BB131" s="119"/>
      <c r="BC131" s="120"/>
      <c r="BD131" s="121"/>
      <c r="BE131" s="122"/>
      <c r="BF131" s="123"/>
      <c r="BG131" s="124"/>
      <c r="BH131" s="125">
        <f t="shared" si="192"/>
        <v>0.90632682463479552</v>
      </c>
      <c r="BI131" s="126">
        <v>0</v>
      </c>
      <c r="BJ131" s="126">
        <f t="shared" si="193"/>
        <v>-0.29375221784212674</v>
      </c>
      <c r="BK131" s="126">
        <f t="shared" si="194"/>
        <v>-1.7062477821578732</v>
      </c>
      <c r="BL131" s="126">
        <f t="shared" si="195"/>
        <v>0.75368842033260142</v>
      </c>
      <c r="BM131" s="126">
        <f t="shared" si="196"/>
        <v>0.32104684828876751</v>
      </c>
      <c r="BN131" s="127">
        <f t="shared" si="161"/>
        <v>-1.8937906743835553E-2</v>
      </c>
      <c r="BO131" s="128">
        <f t="shared" si="197"/>
        <v>0.94101201477361385</v>
      </c>
      <c r="BP131" s="129">
        <f t="shared" si="198"/>
        <v>1.1664668651925917E-2</v>
      </c>
      <c r="BQ131" s="107"/>
    </row>
    <row r="132" spans="1:70" x14ac:dyDescent="0.15">
      <c r="A132" s="37">
        <v>113</v>
      </c>
      <c r="B132" s="15" t="s">
        <v>180</v>
      </c>
      <c r="C132" s="15" t="s">
        <v>198</v>
      </c>
      <c r="D132" s="38">
        <v>0</v>
      </c>
      <c r="E132" s="39">
        <v>0.34029999999999999</v>
      </c>
      <c r="F132" s="39">
        <v>25.24</v>
      </c>
      <c r="G132" s="39">
        <v>6.99</v>
      </c>
      <c r="H132" s="39">
        <v>0</v>
      </c>
      <c r="I132" s="39">
        <v>11.7</v>
      </c>
      <c r="J132" s="39">
        <v>41.62</v>
      </c>
      <c r="K132" s="39">
        <v>14.24</v>
      </c>
      <c r="L132" s="39">
        <v>0</v>
      </c>
      <c r="M132" s="39">
        <v>0</v>
      </c>
      <c r="N132" s="40">
        <v>100.1302</v>
      </c>
      <c r="O132" s="41">
        <f t="shared" si="171"/>
        <v>0</v>
      </c>
      <c r="P132" s="108">
        <f t="shared" si="172"/>
        <v>2.7948423127463862E-3</v>
      </c>
      <c r="Q132" s="108">
        <f t="shared" si="173"/>
        <v>0.12077687668317219</v>
      </c>
      <c r="R132" s="108">
        <f t="shared" si="174"/>
        <v>8.8525835866261407E-2</v>
      </c>
      <c r="S132" s="108">
        <f t="shared" si="175"/>
        <v>0</v>
      </c>
      <c r="T132" s="108">
        <f t="shared" si="176"/>
        <v>0.3766296475132786</v>
      </c>
      <c r="U132" s="108">
        <f t="shared" si="177"/>
        <v>0.20086872586872587</v>
      </c>
      <c r="V132" s="108">
        <f t="shared" si="178"/>
        <v>0.13201295655253356</v>
      </c>
      <c r="W132" s="108">
        <f t="shared" si="179"/>
        <v>0</v>
      </c>
      <c r="X132" s="108">
        <f t="shared" si="180"/>
        <v>0</v>
      </c>
      <c r="Y132" s="42">
        <f t="shared" si="162"/>
        <v>0.92160888479671799</v>
      </c>
      <c r="Z132" s="109">
        <f t="shared" si="181"/>
        <v>0.12077687668317219</v>
      </c>
      <c r="AA132" s="109">
        <f t="shared" si="182"/>
        <v>0.13201295655253356</v>
      </c>
      <c r="AB132" s="110">
        <f t="shared" si="183"/>
        <v>0.20086872586872587</v>
      </c>
      <c r="AC132" s="111">
        <f t="shared" si="184"/>
        <v>49.224629513472678</v>
      </c>
      <c r="AD132" s="112">
        <f t="shared" si="185"/>
        <v>50.775370486527329</v>
      </c>
      <c r="AE132" s="112">
        <v>50</v>
      </c>
      <c r="AF132" s="113">
        <v>50</v>
      </c>
      <c r="AG132" s="114">
        <f t="shared" si="186"/>
        <v>47.859986969111972</v>
      </c>
      <c r="AH132" s="115">
        <f t="shared" si="187"/>
        <v>18.340982495304456</v>
      </c>
      <c r="AI132" s="115">
        <f t="shared" si="188"/>
        <v>28.991933674162741</v>
      </c>
      <c r="AJ132" s="116">
        <f t="shared" si="163"/>
        <v>95.192903138579169</v>
      </c>
      <c r="AK132" s="115">
        <f t="shared" si="164"/>
        <v>50.276843536790487</v>
      </c>
      <c r="AL132" s="115">
        <f t="shared" si="165"/>
        <v>19.267174222645743</v>
      </c>
      <c r="AM132" s="116">
        <f t="shared" si="166"/>
        <v>30.45598224056377</v>
      </c>
      <c r="AN132" s="115">
        <f t="shared" si="189"/>
        <v>0.21101229109097219</v>
      </c>
      <c r="AO132" s="115">
        <f t="shared" si="190"/>
        <v>0.13867941012404336</v>
      </c>
      <c r="AP132" s="115">
        <f t="shared" si="191"/>
        <v>0.12687592530647857</v>
      </c>
      <c r="AQ132" s="116">
        <f t="shared" si="167"/>
        <v>0.47656762652149409</v>
      </c>
      <c r="AR132" s="115">
        <f t="shared" si="168"/>
        <v>44.277512644148338</v>
      </c>
      <c r="AS132" s="115">
        <f t="shared" si="169"/>
        <v>29.099628763345859</v>
      </c>
      <c r="AT132" s="115">
        <f t="shared" si="170"/>
        <v>26.622858592505807</v>
      </c>
      <c r="AU132" s="117">
        <f t="shared" si="155"/>
        <v>0.26622858592505799</v>
      </c>
      <c r="AV132" s="118"/>
      <c r="AW132" s="118">
        <f t="shared" si="156"/>
        <v>0.19031450564247018</v>
      </c>
      <c r="AX132" s="118">
        <f t="shared" si="157"/>
        <v>0.8096854943575299</v>
      </c>
      <c r="AY132" s="118">
        <f t="shared" si="158"/>
        <v>0.44277512644148337</v>
      </c>
      <c r="AZ132" s="118">
        <f t="shared" si="159"/>
        <v>0.29099628763345858</v>
      </c>
      <c r="BA132" s="118">
        <f t="shared" si="160"/>
        <v>2</v>
      </c>
      <c r="BB132" s="119"/>
      <c r="BC132" s="120"/>
      <c r="BD132" s="121"/>
      <c r="BE132" s="122"/>
      <c r="BF132" s="123"/>
      <c r="BG132" s="124"/>
      <c r="BH132" s="125">
        <f t="shared" si="192"/>
        <v>0.79868575777517403</v>
      </c>
      <c r="BI132" s="126">
        <v>0</v>
      </c>
      <c r="BJ132" s="126">
        <f t="shared" si="193"/>
        <v>-0.38062901128494037</v>
      </c>
      <c r="BK132" s="126">
        <f t="shared" si="194"/>
        <v>-1.6193709887150598</v>
      </c>
      <c r="BL132" s="126">
        <f t="shared" si="195"/>
        <v>0.88555025288296674</v>
      </c>
      <c r="BM132" s="126">
        <f t="shared" si="196"/>
        <v>0.29099628763345858</v>
      </c>
      <c r="BN132" s="127">
        <f t="shared" si="161"/>
        <v>-2.4767701708400924E-2</v>
      </c>
      <c r="BO132" s="128">
        <f t="shared" si="197"/>
        <v>0.9148865371794771</v>
      </c>
      <c r="BP132" s="129">
        <f t="shared" si="198"/>
        <v>2.3140541380929674E-2</v>
      </c>
      <c r="BQ132" s="107"/>
    </row>
    <row r="133" spans="1:70" x14ac:dyDescent="0.15">
      <c r="A133" s="37">
        <v>114</v>
      </c>
      <c r="B133" s="15" t="s">
        <v>181</v>
      </c>
      <c r="C133" s="15" t="s">
        <v>198</v>
      </c>
      <c r="D133" s="38">
        <v>0</v>
      </c>
      <c r="E133" s="39">
        <v>0.33810000000000001</v>
      </c>
      <c r="F133" s="39">
        <v>27.71</v>
      </c>
      <c r="G133" s="39">
        <v>7.04</v>
      </c>
      <c r="H133" s="39">
        <v>0</v>
      </c>
      <c r="I133" s="39">
        <v>11.85</v>
      </c>
      <c r="J133" s="39">
        <v>39.19</v>
      </c>
      <c r="K133" s="39">
        <v>15.62</v>
      </c>
      <c r="L133" s="39">
        <v>0</v>
      </c>
      <c r="M133" s="39">
        <v>9.3299999999999994E-2</v>
      </c>
      <c r="N133" s="40">
        <v>101.8413</v>
      </c>
      <c r="O133" s="41">
        <f t="shared" si="171"/>
        <v>0</v>
      </c>
      <c r="P133" s="108">
        <f t="shared" si="172"/>
        <v>2.7767739816031535E-3</v>
      </c>
      <c r="Q133" s="108">
        <f t="shared" si="173"/>
        <v>0.13259616691326076</v>
      </c>
      <c r="R133" s="108">
        <f t="shared" si="174"/>
        <v>8.9159067882472146E-2</v>
      </c>
      <c r="S133" s="108">
        <f t="shared" si="175"/>
        <v>0</v>
      </c>
      <c r="T133" s="108">
        <f t="shared" si="176"/>
        <v>0.38145823273780777</v>
      </c>
      <c r="U133" s="108">
        <f t="shared" si="177"/>
        <v>0.18914092664092663</v>
      </c>
      <c r="V133" s="108">
        <f t="shared" si="178"/>
        <v>0.14480634700495604</v>
      </c>
      <c r="W133" s="108">
        <f t="shared" si="179"/>
        <v>0</v>
      </c>
      <c r="X133" s="108">
        <f t="shared" si="180"/>
        <v>4.73684442999642E-4</v>
      </c>
      <c r="Y133" s="42">
        <f t="shared" si="162"/>
        <v>0.94041119960402619</v>
      </c>
      <c r="Z133" s="109">
        <f t="shared" si="181"/>
        <v>0.13259616691326076</v>
      </c>
      <c r="AA133" s="109">
        <f t="shared" si="182"/>
        <v>0.14480634700495604</v>
      </c>
      <c r="AB133" s="110">
        <f t="shared" si="183"/>
        <v>0.18914092664092663</v>
      </c>
      <c r="AC133" s="111">
        <f t="shared" si="184"/>
        <v>49.660948869897283</v>
      </c>
      <c r="AD133" s="112">
        <f t="shared" si="185"/>
        <v>50.339051130102717</v>
      </c>
      <c r="AE133" s="112">
        <v>50</v>
      </c>
      <c r="AF133" s="113">
        <v>50</v>
      </c>
      <c r="AG133" s="114">
        <f t="shared" si="186"/>
        <v>45.065662886100391</v>
      </c>
      <c r="AH133" s="115">
        <f t="shared" si="187"/>
        <v>20.118409169708958</v>
      </c>
      <c r="AI133" s="115">
        <f t="shared" si="188"/>
        <v>31.829099925160445</v>
      </c>
      <c r="AJ133" s="116">
        <f t="shared" si="163"/>
        <v>97.013171980969787</v>
      </c>
      <c r="AK133" s="115">
        <f t="shared" si="164"/>
        <v>46.453138234610577</v>
      </c>
      <c r="AL133" s="115">
        <f t="shared" si="165"/>
        <v>20.737811947490396</v>
      </c>
      <c r="AM133" s="116">
        <f t="shared" si="166"/>
        <v>32.809049817899037</v>
      </c>
      <c r="AN133" s="115">
        <f t="shared" si="189"/>
        <v>0.19496417113134779</v>
      </c>
      <c r="AO133" s="115">
        <f t="shared" si="190"/>
        <v>0.14926462463608695</v>
      </c>
      <c r="AP133" s="115">
        <f t="shared" si="191"/>
        <v>0.13667851922135996</v>
      </c>
      <c r="AQ133" s="116">
        <f t="shared" si="167"/>
        <v>0.48090731498879469</v>
      </c>
      <c r="AR133" s="115">
        <f t="shared" si="168"/>
        <v>40.540903632520234</v>
      </c>
      <c r="AS133" s="115">
        <f t="shared" si="169"/>
        <v>31.038127303088512</v>
      </c>
      <c r="AT133" s="115">
        <f t="shared" si="170"/>
        <v>28.420969064391254</v>
      </c>
      <c r="AU133" s="117">
        <f t="shared" si="155"/>
        <v>0.28420969064391255</v>
      </c>
      <c r="AV133" s="118"/>
      <c r="AW133" s="118">
        <f t="shared" si="156"/>
        <v>0.1894513180135097</v>
      </c>
      <c r="AX133" s="118">
        <f t="shared" si="157"/>
        <v>0.81054868198649033</v>
      </c>
      <c r="AY133" s="118">
        <f t="shared" si="158"/>
        <v>0.40540903632520231</v>
      </c>
      <c r="AZ133" s="118">
        <f t="shared" si="159"/>
        <v>0.31038127303088514</v>
      </c>
      <c r="BA133" s="118">
        <f t="shared" si="160"/>
        <v>2</v>
      </c>
      <c r="BB133" s="119"/>
      <c r="BC133" s="120"/>
      <c r="BD133" s="121"/>
      <c r="BE133" s="122"/>
      <c r="BF133" s="123"/>
      <c r="BG133" s="124"/>
      <c r="BH133" s="125">
        <f t="shared" si="192"/>
        <v>0.85262907193173765</v>
      </c>
      <c r="BI133" s="126">
        <v>0</v>
      </c>
      <c r="BJ133" s="126">
        <f t="shared" si="193"/>
        <v>-0.3789026360270194</v>
      </c>
      <c r="BK133" s="126">
        <f t="shared" si="194"/>
        <v>-1.6210973639729807</v>
      </c>
      <c r="BL133" s="126">
        <f t="shared" si="195"/>
        <v>0.81081807265040462</v>
      </c>
      <c r="BM133" s="126">
        <f t="shared" si="196"/>
        <v>0.31038127303088514</v>
      </c>
      <c r="BN133" s="127">
        <f t="shared" si="161"/>
        <v>-2.6171582386972703E-2</v>
      </c>
      <c r="BO133" s="128">
        <f t="shared" si="197"/>
        <v>0.91567924787663224</v>
      </c>
      <c r="BP133" s="129">
        <f t="shared" si="198"/>
        <v>2.0941585614760724E-2</v>
      </c>
      <c r="BQ133" s="107"/>
    </row>
    <row r="134" spans="1:70" x14ac:dyDescent="0.15">
      <c r="A134" s="37">
        <v>115</v>
      </c>
      <c r="B134" s="15" t="s">
        <v>182</v>
      </c>
      <c r="C134" s="15" t="s">
        <v>198</v>
      </c>
      <c r="D134" s="38">
        <v>5.3800000000000001E-2</v>
      </c>
      <c r="E134" s="39">
        <v>0.1734</v>
      </c>
      <c r="F134" s="39">
        <v>29.26</v>
      </c>
      <c r="G134" s="39">
        <v>3.91</v>
      </c>
      <c r="H134" s="39">
        <v>0</v>
      </c>
      <c r="I134" s="39">
        <v>13.59</v>
      </c>
      <c r="J134" s="39">
        <v>37.1</v>
      </c>
      <c r="K134" s="39">
        <v>16.64</v>
      </c>
      <c r="L134" s="39">
        <v>0</v>
      </c>
      <c r="M134" s="39">
        <v>0</v>
      </c>
      <c r="N134" s="40">
        <v>100.72709999999999</v>
      </c>
      <c r="O134" s="41">
        <f t="shared" si="171"/>
        <v>4.2163009404388719E-4</v>
      </c>
      <c r="P134" s="108">
        <f t="shared" si="172"/>
        <v>1.4241130091984231E-3</v>
      </c>
      <c r="Q134" s="108">
        <f t="shared" si="173"/>
        <v>0.14001313041797223</v>
      </c>
      <c r="R134" s="108">
        <f t="shared" si="174"/>
        <v>4.9518743667679846E-2</v>
      </c>
      <c r="S134" s="108">
        <f t="shared" si="175"/>
        <v>0</v>
      </c>
      <c r="T134" s="108">
        <f t="shared" si="176"/>
        <v>0.43746982134234669</v>
      </c>
      <c r="U134" s="108">
        <f t="shared" si="177"/>
        <v>0.17905405405405406</v>
      </c>
      <c r="V134" s="108">
        <f t="shared" si="178"/>
        <v>0.15426233125239877</v>
      </c>
      <c r="W134" s="108">
        <f t="shared" si="179"/>
        <v>0</v>
      </c>
      <c r="X134" s="108">
        <f t="shared" si="180"/>
        <v>0</v>
      </c>
      <c r="Y134" s="42">
        <f t="shared" si="162"/>
        <v>0.96216382383769383</v>
      </c>
      <c r="Z134" s="109">
        <f t="shared" si="181"/>
        <v>0.14001313041797223</v>
      </c>
      <c r="AA134" s="109">
        <f t="shared" si="182"/>
        <v>0.15426233125239877</v>
      </c>
      <c r="AB134" s="110">
        <f t="shared" si="183"/>
        <v>0.17905405405405406</v>
      </c>
      <c r="AC134" s="111">
        <f t="shared" si="184"/>
        <v>49.194274820736808</v>
      </c>
      <c r="AD134" s="112">
        <f t="shared" si="185"/>
        <v>50.805725179263192</v>
      </c>
      <c r="AE134" s="112">
        <v>50</v>
      </c>
      <c r="AF134" s="113">
        <v>50</v>
      </c>
      <c r="AG134" s="114">
        <f t="shared" si="186"/>
        <v>42.662314189189189</v>
      </c>
      <c r="AH134" s="115">
        <f t="shared" si="187"/>
        <v>21.432159320355769</v>
      </c>
      <c r="AI134" s="115">
        <f t="shared" si="188"/>
        <v>33.609507896434309</v>
      </c>
      <c r="AJ134" s="116">
        <f t="shared" si="163"/>
        <v>97.703981405979263</v>
      </c>
      <c r="AK134" s="115">
        <f t="shared" si="164"/>
        <v>43.664867669945693</v>
      </c>
      <c r="AL134" s="115">
        <f t="shared" si="165"/>
        <v>21.935809587227496</v>
      </c>
      <c r="AM134" s="116">
        <f t="shared" si="166"/>
        <v>34.399322742826811</v>
      </c>
      <c r="AN134" s="115">
        <f t="shared" si="189"/>
        <v>0.18326177856565462</v>
      </c>
      <c r="AO134" s="115">
        <f t="shared" si="190"/>
        <v>0.15788745661387987</v>
      </c>
      <c r="AP134" s="115">
        <f t="shared" si="191"/>
        <v>0.14330340320133947</v>
      </c>
      <c r="AQ134" s="116">
        <f t="shared" si="167"/>
        <v>0.48445263838087393</v>
      </c>
      <c r="AR134" s="115">
        <f t="shared" si="168"/>
        <v>37.828626380929158</v>
      </c>
      <c r="AS134" s="115">
        <f t="shared" si="169"/>
        <v>32.590896220849899</v>
      </c>
      <c r="AT134" s="115">
        <f t="shared" si="170"/>
        <v>29.580477398220946</v>
      </c>
      <c r="AU134" s="117">
        <f t="shared" si="155"/>
        <v>0.2958047739822095</v>
      </c>
      <c r="AV134" s="118"/>
      <c r="AW134" s="118">
        <f t="shared" si="156"/>
        <v>0.10168358607488107</v>
      </c>
      <c r="AX134" s="118">
        <f t="shared" si="157"/>
        <v>0.89831641392511896</v>
      </c>
      <c r="AY134" s="118">
        <f t="shared" si="158"/>
        <v>0.37828626380929153</v>
      </c>
      <c r="AZ134" s="118">
        <f t="shared" si="159"/>
        <v>0.32590896220849896</v>
      </c>
      <c r="BA134" s="118">
        <f t="shared" si="160"/>
        <v>2</v>
      </c>
      <c r="BB134" s="119"/>
      <c r="BC134" s="120"/>
      <c r="BD134" s="121"/>
      <c r="BE134" s="122"/>
      <c r="BF134" s="123"/>
      <c r="BG134" s="124"/>
      <c r="BH134" s="125">
        <f t="shared" si="192"/>
        <v>0.8874143219466285</v>
      </c>
      <c r="BI134" s="126">
        <v>0</v>
      </c>
      <c r="BJ134" s="126">
        <f t="shared" si="193"/>
        <v>-0.20336717214976213</v>
      </c>
      <c r="BK134" s="126">
        <f t="shared" si="194"/>
        <v>-1.7966328278502379</v>
      </c>
      <c r="BL134" s="126">
        <f t="shared" si="195"/>
        <v>0.75657252761858307</v>
      </c>
      <c r="BM134" s="126">
        <f t="shared" si="196"/>
        <v>0.32590896220849896</v>
      </c>
      <c r="BN134" s="127">
        <f t="shared" si="161"/>
        <v>-3.0104188226289463E-2</v>
      </c>
      <c r="BO134" s="128">
        <f t="shared" si="197"/>
        <v>0.90763006938412927</v>
      </c>
      <c r="BP134" s="129">
        <f t="shared" si="198"/>
        <v>1.0171281828690707E-2</v>
      </c>
      <c r="BQ134" s="107"/>
    </row>
    <row r="135" spans="1:70" x14ac:dyDescent="0.15">
      <c r="A135" s="37">
        <v>116</v>
      </c>
      <c r="B135" s="15" t="s">
        <v>183</v>
      </c>
      <c r="C135" s="15" t="s">
        <v>198</v>
      </c>
      <c r="D135" s="38">
        <v>0</v>
      </c>
      <c r="E135" s="39">
        <v>0.15129999999999999</v>
      </c>
      <c r="F135" s="39">
        <v>24.98</v>
      </c>
      <c r="G135" s="39">
        <v>6.51</v>
      </c>
      <c r="H135" s="39">
        <v>0</v>
      </c>
      <c r="I135" s="39">
        <v>11.93</v>
      </c>
      <c r="J135" s="39">
        <v>42.5</v>
      </c>
      <c r="K135" s="39">
        <v>13.95</v>
      </c>
      <c r="L135" s="39">
        <v>0</v>
      </c>
      <c r="M135" s="39">
        <v>0</v>
      </c>
      <c r="N135" s="40">
        <v>100.02119999999999</v>
      </c>
      <c r="O135" s="41">
        <f t="shared" si="171"/>
        <v>0</v>
      </c>
      <c r="P135" s="108">
        <f t="shared" si="172"/>
        <v>1.2426084099868592E-3</v>
      </c>
      <c r="Q135" s="108">
        <f t="shared" si="173"/>
        <v>0.11953274086947867</v>
      </c>
      <c r="R135" s="108">
        <f t="shared" si="174"/>
        <v>8.2446808510638306E-2</v>
      </c>
      <c r="S135" s="108">
        <f t="shared" si="175"/>
        <v>0</v>
      </c>
      <c r="T135" s="108">
        <f t="shared" si="176"/>
        <v>0.38403347819089007</v>
      </c>
      <c r="U135" s="108">
        <f t="shared" si="177"/>
        <v>0.20511583011583012</v>
      </c>
      <c r="V135" s="108">
        <f t="shared" si="178"/>
        <v>0.12932449044296651</v>
      </c>
      <c r="W135" s="108">
        <f t="shared" si="179"/>
        <v>0</v>
      </c>
      <c r="X135" s="108">
        <f t="shared" si="180"/>
        <v>0</v>
      </c>
      <c r="Y135" s="42">
        <f t="shared" si="162"/>
        <v>0.92169595653979064</v>
      </c>
      <c r="Z135" s="109">
        <f t="shared" si="181"/>
        <v>0.11953274086947867</v>
      </c>
      <c r="AA135" s="109">
        <f t="shared" si="182"/>
        <v>0.12932449044296651</v>
      </c>
      <c r="AB135" s="110">
        <f t="shared" si="183"/>
        <v>0.20511583011583012</v>
      </c>
      <c r="AC135" s="111">
        <f t="shared" si="184"/>
        <v>49.254101442797946</v>
      </c>
      <c r="AD135" s="112">
        <f t="shared" si="185"/>
        <v>50.74589855720204</v>
      </c>
      <c r="AE135" s="112">
        <v>50</v>
      </c>
      <c r="AF135" s="113">
        <v>50</v>
      </c>
      <c r="AG135" s="114">
        <f t="shared" si="186"/>
        <v>48.871923262548258</v>
      </c>
      <c r="AH135" s="115">
        <f t="shared" si="187"/>
        <v>17.967465295610754</v>
      </c>
      <c r="AI135" s="115">
        <f t="shared" si="188"/>
        <v>28.693284595110356</v>
      </c>
      <c r="AJ135" s="116">
        <f t="shared" si="163"/>
        <v>95.532673153269371</v>
      </c>
      <c r="AK135" s="115">
        <f t="shared" si="164"/>
        <v>51.157286454383843</v>
      </c>
      <c r="AL135" s="115">
        <f t="shared" si="165"/>
        <v>18.807665171039822</v>
      </c>
      <c r="AM135" s="116">
        <f t="shared" si="166"/>
        <v>30.035048374576334</v>
      </c>
      <c r="AN135" s="115">
        <f t="shared" si="189"/>
        <v>0.21470751664904139</v>
      </c>
      <c r="AO135" s="115">
        <f t="shared" si="190"/>
        <v>0.13537200014855932</v>
      </c>
      <c r="AP135" s="115">
        <f t="shared" si="191"/>
        <v>0.12512236591318282</v>
      </c>
      <c r="AQ135" s="116">
        <f t="shared" si="167"/>
        <v>0.47520188271078356</v>
      </c>
      <c r="AR135" s="115">
        <f t="shared" si="168"/>
        <v>45.182379207810555</v>
      </c>
      <c r="AS135" s="115">
        <f t="shared" si="169"/>
        <v>28.487260904003858</v>
      </c>
      <c r="AT135" s="115">
        <f t="shared" si="170"/>
        <v>26.330359888185573</v>
      </c>
      <c r="AU135" s="117">
        <f t="shared" si="155"/>
        <v>0.26330359888185578</v>
      </c>
      <c r="AV135" s="118"/>
      <c r="AW135" s="118">
        <f t="shared" si="156"/>
        <v>0.17674232086765732</v>
      </c>
      <c r="AX135" s="118">
        <f t="shared" si="157"/>
        <v>0.82325767913234271</v>
      </c>
      <c r="AY135" s="118">
        <f t="shared" si="158"/>
        <v>0.45182379207810558</v>
      </c>
      <c r="AZ135" s="118">
        <f t="shared" si="159"/>
        <v>0.28487260904003864</v>
      </c>
      <c r="BA135" s="118">
        <f>AZ135+AY135+AX135+AW135+AU135</f>
        <v>2</v>
      </c>
      <c r="BB135" s="119"/>
      <c r="BC135" s="120"/>
      <c r="BD135" s="121"/>
      <c r="BE135" s="122"/>
      <c r="BF135" s="123"/>
      <c r="BG135" s="124"/>
      <c r="BH135" s="125">
        <f t="shared" si="192"/>
        <v>0.7899107966455674</v>
      </c>
      <c r="BI135" s="126">
        <v>0</v>
      </c>
      <c r="BJ135" s="126">
        <f t="shared" si="193"/>
        <v>-0.35348464173531463</v>
      </c>
      <c r="BK135" s="126">
        <f t="shared" si="194"/>
        <v>-1.6465153582646854</v>
      </c>
      <c r="BL135" s="126">
        <f t="shared" si="195"/>
        <v>0.90364758415621116</v>
      </c>
      <c r="BM135" s="126">
        <f t="shared" si="196"/>
        <v>0.28487260904003864</v>
      </c>
      <c r="BN135" s="127">
        <f>BM135+BL135+BK135+BJ135+BH135</f>
        <v>-2.1569010158182911E-2</v>
      </c>
      <c r="BO135" s="128">
        <f t="shared" si="197"/>
        <v>0.92428541925857344</v>
      </c>
      <c r="BP135" s="129">
        <f t="shared" si="198"/>
        <v>1.0395548541329777E-2</v>
      </c>
      <c r="BQ135" s="107"/>
    </row>
    <row r="136" spans="1:70" x14ac:dyDescent="0.15">
      <c r="A136" s="189"/>
      <c r="B136" s="190"/>
      <c r="C136" s="218" t="s">
        <v>274</v>
      </c>
      <c r="D136" s="191"/>
      <c r="E136" s="192"/>
      <c r="F136" s="192">
        <v>3.86</v>
      </c>
      <c r="G136" s="192">
        <v>3.53</v>
      </c>
      <c r="H136" s="192"/>
      <c r="I136" s="192">
        <v>1.78</v>
      </c>
      <c r="J136" s="192">
        <v>2.2400000000000002</v>
      </c>
      <c r="K136" s="192">
        <v>2.48</v>
      </c>
      <c r="L136" s="192"/>
      <c r="M136" s="192"/>
      <c r="N136" s="193"/>
      <c r="O136" s="194"/>
      <c r="P136" s="195"/>
      <c r="Q136" s="195"/>
      <c r="R136" s="195"/>
      <c r="S136" s="195"/>
      <c r="T136" s="195"/>
      <c r="U136" s="195"/>
      <c r="V136" s="195"/>
      <c r="W136" s="195"/>
      <c r="X136" s="195"/>
      <c r="Y136" s="196"/>
      <c r="Z136" s="197"/>
      <c r="AA136" s="197"/>
      <c r="AB136" s="198"/>
      <c r="AC136" s="199"/>
      <c r="AD136" s="200"/>
      <c r="AE136" s="200"/>
      <c r="AF136" s="201"/>
      <c r="AG136" s="202"/>
      <c r="AH136" s="203"/>
      <c r="AI136" s="203"/>
      <c r="AJ136" s="204"/>
      <c r="AK136" s="203"/>
      <c r="AL136" s="203"/>
      <c r="AM136" s="204"/>
      <c r="AN136" s="203"/>
      <c r="AO136" s="203"/>
      <c r="AP136" s="203"/>
      <c r="AQ136" s="204"/>
      <c r="AR136" s="203"/>
      <c r="AS136" s="203"/>
      <c r="AT136" s="203"/>
      <c r="AU136" s="205"/>
      <c r="AV136" s="206"/>
      <c r="AW136" s="206"/>
      <c r="AX136" s="206"/>
      <c r="AY136" s="206"/>
      <c r="AZ136" s="206"/>
      <c r="BA136" s="206"/>
      <c r="BB136" s="207"/>
      <c r="BC136" s="208"/>
      <c r="BD136" s="209"/>
      <c r="BE136" s="210"/>
      <c r="BF136" s="211"/>
      <c r="BG136" s="212"/>
      <c r="BH136" s="213"/>
      <c r="BI136" s="214"/>
      <c r="BJ136" s="214"/>
      <c r="BK136" s="214"/>
      <c r="BL136" s="214"/>
      <c r="BM136" s="214"/>
      <c r="BN136" s="215"/>
      <c r="BO136" s="216"/>
      <c r="BP136" s="217"/>
      <c r="BQ136" s="107"/>
      <c r="BR136" s="221"/>
    </row>
    <row r="137" spans="1:70" ht="15" thickBot="1" x14ac:dyDescent="0.2">
      <c r="A137" s="37"/>
      <c r="C137" s="27" t="s">
        <v>273</v>
      </c>
      <c r="D137" s="219">
        <v>1464</v>
      </c>
      <c r="E137" s="220">
        <v>1359</v>
      </c>
      <c r="F137" s="220">
        <v>3098</v>
      </c>
      <c r="G137" s="220">
        <v>731</v>
      </c>
      <c r="H137" s="220">
        <v>1593</v>
      </c>
      <c r="I137" s="220">
        <v>290</v>
      </c>
      <c r="J137" s="220">
        <v>1747</v>
      </c>
      <c r="K137" s="220">
        <v>623</v>
      </c>
      <c r="L137" s="220">
        <v>752</v>
      </c>
      <c r="M137" s="220">
        <v>2442</v>
      </c>
      <c r="N137" s="40"/>
      <c r="O137" s="41"/>
      <c r="P137" s="108"/>
      <c r="Q137" s="108"/>
      <c r="R137" s="108"/>
      <c r="S137" s="108"/>
      <c r="T137" s="108"/>
      <c r="U137" s="108"/>
      <c r="V137" s="108"/>
      <c r="W137" s="108"/>
      <c r="X137" s="108"/>
      <c r="Y137" s="42"/>
      <c r="Z137" s="109"/>
      <c r="AA137" s="109"/>
      <c r="AB137" s="110"/>
      <c r="AC137" s="111"/>
      <c r="AD137" s="112"/>
      <c r="AE137" s="112"/>
      <c r="AF137" s="113"/>
      <c r="AG137" s="114"/>
      <c r="AH137" s="115"/>
      <c r="AI137" s="115"/>
      <c r="AJ137" s="116"/>
      <c r="AK137" s="115"/>
      <c r="AL137" s="115"/>
      <c r="AM137" s="116"/>
      <c r="AN137" s="115"/>
      <c r="AO137" s="115"/>
      <c r="AP137" s="115"/>
      <c r="AQ137" s="116"/>
      <c r="AR137" s="115"/>
      <c r="AS137" s="115"/>
      <c r="AT137" s="115"/>
      <c r="AU137" s="117"/>
      <c r="AV137" s="118"/>
      <c r="AW137" s="118"/>
      <c r="AX137" s="118"/>
      <c r="AY137" s="118"/>
      <c r="AZ137" s="118"/>
      <c r="BA137" s="118"/>
      <c r="BB137" s="119"/>
      <c r="BC137" s="120"/>
      <c r="BD137" s="121"/>
      <c r="BE137" s="122"/>
      <c r="BF137" s="123"/>
      <c r="BG137" s="124"/>
      <c r="BH137" s="125"/>
      <c r="BI137" s="126"/>
      <c r="BJ137" s="126"/>
      <c r="BK137" s="126"/>
      <c r="BL137" s="126"/>
      <c r="BM137" s="126"/>
      <c r="BN137" s="127"/>
      <c r="BO137" s="128"/>
      <c r="BP137" s="129"/>
      <c r="BQ137" s="107"/>
      <c r="BR137" s="221"/>
    </row>
    <row r="138" spans="1:70" x14ac:dyDescent="0.15">
      <c r="A138" s="78">
        <v>24</v>
      </c>
      <c r="B138" s="79" t="s">
        <v>31</v>
      </c>
      <c r="C138" s="79" t="s">
        <v>275</v>
      </c>
      <c r="D138" s="80">
        <v>0</v>
      </c>
      <c r="E138" s="81">
        <v>2.61</v>
      </c>
      <c r="F138" s="81">
        <v>38.11</v>
      </c>
      <c r="G138" s="81">
        <v>3.54</v>
      </c>
      <c r="H138" s="81">
        <v>0</v>
      </c>
      <c r="I138" s="81">
        <v>14.88</v>
      </c>
      <c r="J138" s="81">
        <v>27.95</v>
      </c>
      <c r="K138" s="81">
        <v>13.36</v>
      </c>
      <c r="L138" s="81">
        <v>0</v>
      </c>
      <c r="M138" s="81">
        <v>0</v>
      </c>
      <c r="N138" s="82">
        <v>100.45</v>
      </c>
      <c r="O138" s="83">
        <f t="shared" si="171"/>
        <v>0</v>
      </c>
      <c r="P138" s="84">
        <f t="shared" si="172"/>
        <v>2.143561103810775E-2</v>
      </c>
      <c r="Q138" s="84">
        <f t="shared" si="173"/>
        <v>0.18236159946100208</v>
      </c>
      <c r="R138" s="84">
        <f t="shared" si="174"/>
        <v>4.4832826747720371E-2</v>
      </c>
      <c r="S138" s="84">
        <f t="shared" si="175"/>
        <v>0</v>
      </c>
      <c r="T138" s="84">
        <f t="shared" si="176"/>
        <v>0.47899565427329793</v>
      </c>
      <c r="U138" s="84">
        <f t="shared" si="177"/>
        <v>0.13489382239382239</v>
      </c>
      <c r="V138" s="84">
        <f t="shared" si="178"/>
        <v>0.12385485249591631</v>
      </c>
      <c r="W138" s="84">
        <f t="shared" si="179"/>
        <v>0</v>
      </c>
      <c r="X138" s="84">
        <f t="shared" si="180"/>
        <v>0</v>
      </c>
      <c r="Y138" s="85">
        <f t="shared" ref="Y138:Y149" si="199">O138+P138+Q138+R138+S138+T138+U138+V138+W138+X138</f>
        <v>0.98637436640986687</v>
      </c>
      <c r="Z138" s="86">
        <f t="shared" si="181"/>
        <v>0.18236159946100208</v>
      </c>
      <c r="AA138" s="86">
        <f t="shared" si="182"/>
        <v>0.12385485249591631</v>
      </c>
      <c r="AB138" s="87">
        <f t="shared" si="183"/>
        <v>0.13489382239382239</v>
      </c>
      <c r="AC138" s="88">
        <f t="shared" si="184"/>
        <v>44.720370821908283</v>
      </c>
      <c r="AD138" s="89">
        <f t="shared" si="185"/>
        <v>55.279629178091717</v>
      </c>
      <c r="AE138" s="89">
        <f>(12/25)*100</f>
        <v>48</v>
      </c>
      <c r="AF138" s="90">
        <f>13/25*100</f>
        <v>52</v>
      </c>
      <c r="AG138" s="91">
        <f t="shared" si="186"/>
        <v>32.140476592664093</v>
      </c>
      <c r="AH138" s="92">
        <f t="shared" si="187"/>
        <v>17.207550992785638</v>
      </c>
      <c r="AI138" s="92">
        <f t="shared" si="188"/>
        <v>43.775063087256029</v>
      </c>
      <c r="AJ138" s="93">
        <f t="shared" ref="AJ138:AJ149" si="200">AI138+AH138+AG138</f>
        <v>93.123090672705757</v>
      </c>
      <c r="AK138" s="92">
        <f t="shared" ref="AK138:AK149" si="201">AG138*100/AJ138</f>
        <v>34.513971089755103</v>
      </c>
      <c r="AL138" s="92">
        <f t="shared" ref="AL138:AL149" si="202">AH138*100/AJ138</f>
        <v>18.478285963750928</v>
      </c>
      <c r="AM138" s="93">
        <f t="shared" ref="AM138:AM149" si="203">AI138*100/AJ138</f>
        <v>47.007742946493977</v>
      </c>
      <c r="AN138" s="92">
        <f t="shared" si="189"/>
        <v>0.14485539667913921</v>
      </c>
      <c r="AO138" s="92">
        <f t="shared" si="190"/>
        <v>0.13300122622779095</v>
      </c>
      <c r="AP138" s="92">
        <f t="shared" si="191"/>
        <v>0.19582855137608959</v>
      </c>
      <c r="AQ138" s="93">
        <f t="shared" ref="AQ138:AQ149" si="204">AP138+AO138+AN138</f>
        <v>0.47368517428301976</v>
      </c>
      <c r="AR138" s="92">
        <f t="shared" ref="AR138:AR149" si="205">AN138*100/AQ138</f>
        <v>30.580521524321615</v>
      </c>
      <c r="AS138" s="92">
        <f t="shared" ref="AS138:AS149" si="206">AO138*100/AQ138</f>
        <v>28.077979520702652</v>
      </c>
      <c r="AT138" s="92">
        <f t="shared" ref="AT138:AT149" si="207">AP138*100/AQ138</f>
        <v>41.341498954975734</v>
      </c>
      <c r="AU138" s="94">
        <f>Q138*11/Y138</f>
        <v>2.0336878799600528</v>
      </c>
      <c r="AV138" s="95">
        <f>P138*11/Y138</f>
        <v>0.23904891433604736</v>
      </c>
      <c r="AW138" s="95">
        <f>R138*11/Y138</f>
        <v>0.49997355063057419</v>
      </c>
      <c r="AX138" s="95">
        <f>T138*11/Y138</f>
        <v>5.3417367446234678</v>
      </c>
      <c r="AY138" s="95">
        <f>U138*11/Y138</f>
        <v>1.5043294887445113</v>
      </c>
      <c r="AZ138" s="95">
        <f>V138*11/Y138</f>
        <v>1.3812234217053465</v>
      </c>
      <c r="BA138" s="95">
        <f>AZ138+AY138+AX138+AW138+AU138</f>
        <v>10.760951085663955</v>
      </c>
      <c r="BB138" s="96">
        <v>0.41341498954975736</v>
      </c>
      <c r="BC138" s="97">
        <v>0.28077979520702662</v>
      </c>
      <c r="BD138" s="98">
        <v>0.30580521524321619</v>
      </c>
      <c r="BE138" s="223">
        <f>-1+(1/(BB138+(BD138/2)-1/2))</f>
        <v>14.078954043162762</v>
      </c>
      <c r="BF138" s="224">
        <f>(1-((2*BB138-BD138-1)/(6*(BB138+(BD138/2)-5/6))))*100</f>
        <v>70.103182991609543</v>
      </c>
      <c r="BG138" s="225">
        <f t="shared" ref="BG138:BG165" si="208">BF138*(BE138/2)/200</f>
        <v>2.4674487290457505</v>
      </c>
      <c r="BH138" s="102">
        <f t="shared" si="192"/>
        <v>6.1010636398801585</v>
      </c>
      <c r="BI138" s="103">
        <f t="shared" ref="BI138:BI165" si="209">AV138*3</f>
        <v>0.71714674300814207</v>
      </c>
      <c r="BJ138" s="103">
        <f t="shared" si="193"/>
        <v>-0.99994710126114839</v>
      </c>
      <c r="BK138" s="103">
        <f t="shared" si="194"/>
        <v>-10.683473489246936</v>
      </c>
      <c r="BL138" s="103">
        <f t="shared" si="195"/>
        <v>3.0086589774890227</v>
      </c>
      <c r="BM138" s="103">
        <f t="shared" si="196"/>
        <v>1.3812234217053465</v>
      </c>
      <c r="BN138" s="104">
        <f t="shared" ref="BN138:BN152" si="210">BM138+BL138+BK138+BJ138+BH138+BI138</f>
        <v>-0.47532780842541433</v>
      </c>
      <c r="BO138" s="105">
        <f t="shared" si="197"/>
        <v>1.4723815481271905</v>
      </c>
      <c r="BP138" s="106">
        <f t="shared" si="198"/>
        <v>0.11754454392516854</v>
      </c>
      <c r="BQ138" s="107"/>
    </row>
    <row r="139" spans="1:70" x14ac:dyDescent="0.15">
      <c r="A139" s="37">
        <v>33</v>
      </c>
      <c r="B139" s="15" t="s">
        <v>35</v>
      </c>
      <c r="C139" s="15" t="s">
        <v>275</v>
      </c>
      <c r="D139" s="38">
        <v>0</v>
      </c>
      <c r="E139" s="39">
        <v>2.64</v>
      </c>
      <c r="F139" s="39">
        <v>39.659999999999997</v>
      </c>
      <c r="G139" s="39">
        <v>3.36</v>
      </c>
      <c r="H139" s="39">
        <v>0</v>
      </c>
      <c r="I139" s="39">
        <v>14.61</v>
      </c>
      <c r="J139" s="39">
        <v>24.99</v>
      </c>
      <c r="K139" s="39">
        <v>13.07</v>
      </c>
      <c r="L139" s="39">
        <v>1.8499999999999999E-2</v>
      </c>
      <c r="M139" s="39">
        <v>3.5000000000000001E-3</v>
      </c>
      <c r="N139" s="40">
        <v>98.352099999999993</v>
      </c>
      <c r="O139" s="41">
        <f t="shared" si="171"/>
        <v>0</v>
      </c>
      <c r="P139" s="108">
        <f t="shared" si="172"/>
        <v>2.1681997371879105E-2</v>
      </c>
      <c r="Q139" s="108">
        <f t="shared" si="173"/>
        <v>0.18977856296571352</v>
      </c>
      <c r="R139" s="108">
        <f t="shared" si="174"/>
        <v>4.2553191489361701E-2</v>
      </c>
      <c r="S139" s="108">
        <f t="shared" si="175"/>
        <v>0</v>
      </c>
      <c r="T139" s="108">
        <f t="shared" si="176"/>
        <v>0.47030420086914532</v>
      </c>
      <c r="U139" s="108">
        <f t="shared" si="177"/>
        <v>0.12060810810810811</v>
      </c>
      <c r="V139" s="108">
        <f t="shared" si="178"/>
        <v>0.12116638638634927</v>
      </c>
      <c r="W139" s="108">
        <f t="shared" si="179"/>
        <v>2.9112768702986813E-4</v>
      </c>
      <c r="X139" s="108">
        <f t="shared" si="180"/>
        <v>1.7769512867081962E-5</v>
      </c>
      <c r="Y139" s="42">
        <f t="shared" si="199"/>
        <v>0.96640134439045389</v>
      </c>
      <c r="Z139" s="109">
        <f t="shared" si="181"/>
        <v>0.18977856296571352</v>
      </c>
      <c r="AA139" s="109">
        <f t="shared" si="182"/>
        <v>0.12145751407337914</v>
      </c>
      <c r="AB139" s="110">
        <f t="shared" si="183"/>
        <v>0.12060810810810811</v>
      </c>
      <c r="AC139" s="111">
        <f t="shared" si="184"/>
        <v>44.687640095581571</v>
      </c>
      <c r="AD139" s="112">
        <f t="shared" si="185"/>
        <v>55.312359904418429</v>
      </c>
      <c r="AE139" s="112">
        <f t="shared" ref="AE139:AE163" si="211">(12/25)*100</f>
        <v>48</v>
      </c>
      <c r="AF139" s="113">
        <f>13/25*100</f>
        <v>52</v>
      </c>
      <c r="AG139" s="114">
        <f t="shared" si="186"/>
        <v>28.736690878378379</v>
      </c>
      <c r="AH139" s="115">
        <f t="shared" si="187"/>
        <v>16.83403379309194</v>
      </c>
      <c r="AI139" s="115">
        <f t="shared" si="188"/>
        <v>45.555471058529882</v>
      </c>
      <c r="AJ139" s="116">
        <f t="shared" si="200"/>
        <v>91.126195730000205</v>
      </c>
      <c r="AK139" s="115">
        <f t="shared" si="201"/>
        <v>31.535049442339226</v>
      </c>
      <c r="AL139" s="115">
        <f t="shared" si="202"/>
        <v>18.47332005713249</v>
      </c>
      <c r="AM139" s="116">
        <f t="shared" si="203"/>
        <v>49.991630500528281</v>
      </c>
      <c r="AN139" s="115">
        <f t="shared" si="189"/>
        <v>0.13235284008284567</v>
      </c>
      <c r="AO139" s="115">
        <f t="shared" si="190"/>
        <v>0.13296548310362455</v>
      </c>
      <c r="AP139" s="115">
        <f t="shared" si="191"/>
        <v>0.20825906474578676</v>
      </c>
      <c r="AQ139" s="116">
        <f t="shared" si="204"/>
        <v>0.47357738793225701</v>
      </c>
      <c r="AR139" s="115">
        <f t="shared" si="205"/>
        <v>27.947457681779799</v>
      </c>
      <c r="AS139" s="115">
        <f t="shared" si="206"/>
        <v>28.07682260425927</v>
      </c>
      <c r="AT139" s="115">
        <f t="shared" si="207"/>
        <v>43.975719713960927</v>
      </c>
      <c r="AU139" s="117">
        <f t="shared" ref="AU139:AU165" si="212">Q139*11/Y139</f>
        <v>2.1601420618258298</v>
      </c>
      <c r="AV139" s="118">
        <f t="shared" ref="AV139:AV165" si="213">P139*11/Y139</f>
        <v>0.24679391484197744</v>
      </c>
      <c r="AW139" s="118">
        <f t="shared" ref="AW139:AW165" si="214">R139*11/Y139</f>
        <v>0.48435891475111492</v>
      </c>
      <c r="AX139" s="118">
        <f t="shared" ref="AX139:AX165" si="215">T139*11/Y139</f>
        <v>5.3532067598929354</v>
      </c>
      <c r="AY139" s="118">
        <f t="shared" ref="AY139:AY165" si="216">U139*11/Y139</f>
        <v>1.3728138903055671</v>
      </c>
      <c r="AZ139" s="118">
        <f t="shared" ref="AZ139:AZ165" si="217">V139*11/Y139</f>
        <v>1.3791684562385504</v>
      </c>
      <c r="BA139" s="118">
        <f>AZ139+AY139+AX139+AW139+AU139</f>
        <v>10.749690083013997</v>
      </c>
      <c r="BB139" s="119">
        <v>0.43975719713960926</v>
      </c>
      <c r="BC139" s="120">
        <v>0.28076822604259266</v>
      </c>
      <c r="BD139" s="121">
        <v>0.27947457681779792</v>
      </c>
      <c r="BE139" s="154">
        <f t="shared" ref="BE139:BE165" si="218">-1+(1/(BB139+(BD139/2)-1/2))</f>
        <v>11.579488918005401</v>
      </c>
      <c r="BF139" s="222">
        <f t="shared" ref="BF139:BF165" si="219">(1-((2*BB139-BD139-1)/(6*(BB139+(BD139/2)-5/6))))*100</f>
        <v>73.739232192070475</v>
      </c>
      <c r="BG139" s="155">
        <f t="shared" si="208"/>
        <v>2.1346565549757681</v>
      </c>
      <c r="BH139" s="125">
        <f t="shared" si="192"/>
        <v>6.4804261854774889</v>
      </c>
      <c r="BI139" s="126">
        <f t="shared" si="209"/>
        <v>0.74038174452593231</v>
      </c>
      <c r="BJ139" s="126">
        <f t="shared" si="193"/>
        <v>-0.96871782950222984</v>
      </c>
      <c r="BK139" s="126">
        <f t="shared" si="194"/>
        <v>-10.706413519785871</v>
      </c>
      <c r="BL139" s="126">
        <f t="shared" si="195"/>
        <v>2.7456277806111342</v>
      </c>
      <c r="BM139" s="126">
        <f t="shared" si="196"/>
        <v>1.3791684562385504</v>
      </c>
      <c r="BN139" s="127">
        <f t="shared" si="210"/>
        <v>-0.32952718243499513</v>
      </c>
      <c r="BO139" s="128">
        <f t="shared" si="197"/>
        <v>1.5662641152026151</v>
      </c>
      <c r="BP139" s="129">
        <f t="shared" si="198"/>
        <v>0.11424892797716199</v>
      </c>
      <c r="BQ139" s="107"/>
    </row>
    <row r="140" spans="1:70" x14ac:dyDescent="0.15">
      <c r="A140" s="37">
        <v>46</v>
      </c>
      <c r="B140" s="15" t="s">
        <v>42</v>
      </c>
      <c r="C140" s="15" t="s">
        <v>275</v>
      </c>
      <c r="D140" s="38">
        <v>2.76E-2</v>
      </c>
      <c r="E140" s="39">
        <v>1.86</v>
      </c>
      <c r="F140" s="39">
        <v>42.29</v>
      </c>
      <c r="G140" s="39">
        <v>4.49</v>
      </c>
      <c r="H140" s="39">
        <v>0</v>
      </c>
      <c r="I140" s="39">
        <v>14.63</v>
      </c>
      <c r="J140" s="39">
        <v>24.14</v>
      </c>
      <c r="K140" s="39">
        <v>13.05</v>
      </c>
      <c r="L140" s="39">
        <v>9.6299999999999997E-2</v>
      </c>
      <c r="M140" s="39">
        <v>0.9597</v>
      </c>
      <c r="N140" s="40">
        <v>101.5436</v>
      </c>
      <c r="O140" s="41">
        <f t="shared" si="171"/>
        <v>2.1630094043887147E-4</v>
      </c>
      <c r="P140" s="108">
        <f t="shared" si="172"/>
        <v>1.5275952693823916E-2</v>
      </c>
      <c r="Q140" s="108">
        <f t="shared" si="173"/>
        <v>0.20236347523499812</v>
      </c>
      <c r="R140" s="108">
        <f t="shared" si="174"/>
        <v>5.6864235055724424E-2</v>
      </c>
      <c r="S140" s="108">
        <f t="shared" si="175"/>
        <v>0</v>
      </c>
      <c r="T140" s="108">
        <f t="shared" si="176"/>
        <v>0.47094801223241589</v>
      </c>
      <c r="U140" s="108">
        <f t="shared" si="177"/>
        <v>0.11650579150579152</v>
      </c>
      <c r="V140" s="108">
        <f t="shared" si="178"/>
        <v>0.12098097493051706</v>
      </c>
      <c r="W140" s="108">
        <f t="shared" si="179"/>
        <v>1.5154376357284487E-3</v>
      </c>
      <c r="X140" s="108">
        <f t="shared" si="180"/>
        <v>4.8724004281538742E-3</v>
      </c>
      <c r="Y140" s="42">
        <f t="shared" si="199"/>
        <v>0.98954258065759215</v>
      </c>
      <c r="Z140" s="109">
        <f t="shared" si="181"/>
        <v>0.20236347523499812</v>
      </c>
      <c r="AA140" s="109">
        <f t="shared" si="182"/>
        <v>0.12249641256624551</v>
      </c>
      <c r="AB140" s="110">
        <f t="shared" si="183"/>
        <v>0.11650579150579152</v>
      </c>
      <c r="AC140" s="111">
        <f t="shared" si="184"/>
        <v>45.095389370576179</v>
      </c>
      <c r="AD140" s="112">
        <f t="shared" si="185"/>
        <v>54.904610629423821</v>
      </c>
      <c r="AE140" s="112">
        <f t="shared" si="211"/>
        <v>48</v>
      </c>
      <c r="AF140" s="113">
        <f t="shared" ref="AF140:AF163" si="220">13/25*100</f>
        <v>52</v>
      </c>
      <c r="AG140" s="114">
        <f t="shared" si="186"/>
        <v>27.759252413127413</v>
      </c>
      <c r="AH140" s="115">
        <f t="shared" si="187"/>
        <v>16.808273986216513</v>
      </c>
      <c r="AI140" s="115">
        <f t="shared" si="188"/>
        <v>48.576421358175217</v>
      </c>
      <c r="AJ140" s="116">
        <f t="shared" si="200"/>
        <v>93.143947757519143</v>
      </c>
      <c r="AK140" s="115">
        <f t="shared" si="201"/>
        <v>29.802529398252307</v>
      </c>
      <c r="AL140" s="115">
        <f t="shared" si="202"/>
        <v>18.045481634484027</v>
      </c>
      <c r="AM140" s="116">
        <f t="shared" si="203"/>
        <v>52.151988967263669</v>
      </c>
      <c r="AN140" s="115">
        <f t="shared" si="189"/>
        <v>0.12508144040565047</v>
      </c>
      <c r="AO140" s="115">
        <f t="shared" si="190"/>
        <v>0.12988602892961529</v>
      </c>
      <c r="AP140" s="115">
        <f t="shared" si="191"/>
        <v>0.2172588558966915</v>
      </c>
      <c r="AQ140" s="116">
        <f t="shared" si="204"/>
        <v>0.47222632523195729</v>
      </c>
      <c r="AR140" s="115">
        <f t="shared" si="205"/>
        <v>26.487604295294329</v>
      </c>
      <c r="AS140" s="115">
        <f t="shared" si="206"/>
        <v>27.505037730756612</v>
      </c>
      <c r="AT140" s="115">
        <f t="shared" si="207"/>
        <v>46.007357973949055</v>
      </c>
      <c r="AU140" s="117">
        <f t="shared" si="212"/>
        <v>2.2495224269234693</v>
      </c>
      <c r="AV140" s="118">
        <f t="shared" si="213"/>
        <v>0.16981126726289689</v>
      </c>
      <c r="AW140" s="118">
        <f t="shared" si="214"/>
        <v>0.63211689707914698</v>
      </c>
      <c r="AX140" s="118">
        <f t="shared" si="215"/>
        <v>5.2351745501582814</v>
      </c>
      <c r="AY140" s="118">
        <f t="shared" si="216"/>
        <v>1.2951071854958018</v>
      </c>
      <c r="AZ140" s="118">
        <f t="shared" si="217"/>
        <v>1.3448544309748873</v>
      </c>
      <c r="BA140" s="118">
        <f t="shared" ref="BA140:BA164" si="221">AZ140+AY140+AX140+AW140+AU140</f>
        <v>10.756775490631588</v>
      </c>
      <c r="BB140" s="119">
        <v>0.46007357973949053</v>
      </c>
      <c r="BC140" s="120">
        <v>0.2750503773075661</v>
      </c>
      <c r="BD140" s="121">
        <v>0.26487604295294326</v>
      </c>
      <c r="BE140" s="154">
        <f t="shared" si="218"/>
        <v>9.8094551046151164</v>
      </c>
      <c r="BF140" s="222">
        <f t="shared" si="219"/>
        <v>76.142180605060673</v>
      </c>
      <c r="BG140" s="155">
        <f t="shared" si="208"/>
        <v>1.8672832555320964</v>
      </c>
      <c r="BH140" s="125">
        <f t="shared" si="192"/>
        <v>6.7485672807704074</v>
      </c>
      <c r="BI140" s="126">
        <f t="shared" si="209"/>
        <v>0.50943380178869069</v>
      </c>
      <c r="BJ140" s="126">
        <f t="shared" si="193"/>
        <v>-1.264233794158294</v>
      </c>
      <c r="BK140" s="126">
        <f t="shared" si="194"/>
        <v>-10.470349100316563</v>
      </c>
      <c r="BL140" s="126">
        <f t="shared" si="195"/>
        <v>2.5902143709916037</v>
      </c>
      <c r="BM140" s="126">
        <f t="shared" si="196"/>
        <v>1.3448544309748873</v>
      </c>
      <c r="BN140" s="127">
        <f t="shared" si="210"/>
        <v>-0.54151300994926765</v>
      </c>
      <c r="BO140" s="128">
        <f t="shared" si="197"/>
        <v>1.6726884152753889</v>
      </c>
      <c r="BP140" s="129">
        <f t="shared" si="198"/>
        <v>7.5487696957588071E-2</v>
      </c>
      <c r="BQ140" s="107"/>
    </row>
    <row r="141" spans="1:70" x14ac:dyDescent="0.15">
      <c r="A141" s="37">
        <v>47</v>
      </c>
      <c r="B141" s="15" t="s">
        <v>43</v>
      </c>
      <c r="C141" s="15" t="s">
        <v>275</v>
      </c>
      <c r="D141" s="38">
        <v>1.4E-2</v>
      </c>
      <c r="E141" s="39">
        <v>1.85</v>
      </c>
      <c r="F141" s="39">
        <v>41.45</v>
      </c>
      <c r="G141" s="39">
        <v>4.57</v>
      </c>
      <c r="H141" s="39">
        <v>0</v>
      </c>
      <c r="I141" s="39">
        <v>14.08</v>
      </c>
      <c r="J141" s="39">
        <v>24.96</v>
      </c>
      <c r="K141" s="39">
        <v>12.57</v>
      </c>
      <c r="L141" s="39">
        <v>7.4999999999999997E-2</v>
      </c>
      <c r="M141" s="39">
        <v>0.52010000000000001</v>
      </c>
      <c r="N141" s="40">
        <v>100.089</v>
      </c>
      <c r="O141" s="41">
        <f t="shared" si="171"/>
        <v>1.0971786833855801E-4</v>
      </c>
      <c r="P141" s="108">
        <f t="shared" si="172"/>
        <v>1.5193823915900132E-2</v>
      </c>
      <c r="Q141" s="108">
        <f t="shared" si="173"/>
        <v>0.19834395952921902</v>
      </c>
      <c r="R141" s="108">
        <f t="shared" si="174"/>
        <v>5.787740628166161E-2</v>
      </c>
      <c r="S141" s="108">
        <f t="shared" si="175"/>
        <v>0</v>
      </c>
      <c r="T141" s="108">
        <f t="shared" si="176"/>
        <v>0.45324319974247546</v>
      </c>
      <c r="U141" s="108">
        <f t="shared" si="177"/>
        <v>0.12046332046332048</v>
      </c>
      <c r="V141" s="108">
        <f t="shared" si="178"/>
        <v>0.11653109999054402</v>
      </c>
      <c r="W141" s="108">
        <f t="shared" si="179"/>
        <v>1.1802473798508168E-3</v>
      </c>
      <c r="X141" s="108">
        <f t="shared" si="180"/>
        <v>2.6405496120483797E-3</v>
      </c>
      <c r="Y141" s="42">
        <f t="shared" si="199"/>
        <v>0.9655833247833584</v>
      </c>
      <c r="Z141" s="109">
        <f t="shared" si="181"/>
        <v>0.19834395952921902</v>
      </c>
      <c r="AA141" s="109">
        <f t="shared" si="182"/>
        <v>0.11771134737039483</v>
      </c>
      <c r="AB141" s="110">
        <f t="shared" si="183"/>
        <v>0.12046332046332048</v>
      </c>
      <c r="AC141" s="111">
        <f t="shared" si="184"/>
        <v>45.481230433791296</v>
      </c>
      <c r="AD141" s="112">
        <f t="shared" si="185"/>
        <v>54.518769566208704</v>
      </c>
      <c r="AE141" s="112">
        <f t="shared" si="211"/>
        <v>48</v>
      </c>
      <c r="AF141" s="113">
        <f t="shared" si="220"/>
        <v>52</v>
      </c>
      <c r="AG141" s="114">
        <f t="shared" si="186"/>
        <v>28.702193050193053</v>
      </c>
      <c r="AH141" s="115">
        <f t="shared" si="187"/>
        <v>16.190038621206249</v>
      </c>
      <c r="AI141" s="115">
        <f t="shared" si="188"/>
        <v>47.611555102775192</v>
      </c>
      <c r="AJ141" s="116">
        <f t="shared" si="200"/>
        <v>92.5037867741745</v>
      </c>
      <c r="AK141" s="115">
        <f t="shared" si="201"/>
        <v>31.028127659532988</v>
      </c>
      <c r="AL141" s="115">
        <f t="shared" si="202"/>
        <v>17.502027955601744</v>
      </c>
      <c r="AM141" s="116">
        <f t="shared" si="203"/>
        <v>51.469844384865262</v>
      </c>
      <c r="AN141" s="115">
        <f t="shared" si="189"/>
        <v>0.13022528554144749</v>
      </c>
      <c r="AO141" s="115">
        <f t="shared" si="190"/>
        <v>0.12597441040443713</v>
      </c>
      <c r="AP141" s="115">
        <f t="shared" si="191"/>
        <v>0.21441712436424634</v>
      </c>
      <c r="AQ141" s="116">
        <f t="shared" si="204"/>
        <v>0.47061682031013097</v>
      </c>
      <c r="AR141" s="115">
        <f t="shared" si="205"/>
        <v>27.671192341920662</v>
      </c>
      <c r="AS141" s="115">
        <f t="shared" si="206"/>
        <v>26.767936241934883</v>
      </c>
      <c r="AT141" s="115">
        <f t="shared" si="207"/>
        <v>45.560871416144451</v>
      </c>
      <c r="AU141" s="117">
        <f t="shared" si="212"/>
        <v>2.2595497445141999</v>
      </c>
      <c r="AV141" s="118">
        <f t="shared" si="213"/>
        <v>0.17308921849121595</v>
      </c>
      <c r="AW141" s="118">
        <f t="shared" si="214"/>
        <v>0.6593438937453886</v>
      </c>
      <c r="AX141" s="118">
        <f t="shared" si="215"/>
        <v>5.1633816255949041</v>
      </c>
      <c r="AY141" s="118">
        <f t="shared" si="216"/>
        <v>1.372327474062198</v>
      </c>
      <c r="AZ141" s="118">
        <f t="shared" si="217"/>
        <v>1.3275313139687688</v>
      </c>
      <c r="BA141" s="118">
        <f t="shared" si="221"/>
        <v>10.782134051885459</v>
      </c>
      <c r="BB141" s="119">
        <v>0.45560871416144449</v>
      </c>
      <c r="BC141" s="120">
        <v>0.26767936241934887</v>
      </c>
      <c r="BD141" s="121">
        <v>0.27671192341920658</v>
      </c>
      <c r="BE141" s="154">
        <f t="shared" si="218"/>
        <v>9.6422971263408428</v>
      </c>
      <c r="BF141" s="222">
        <f t="shared" si="219"/>
        <v>74.551493153477139</v>
      </c>
      <c r="BG141" s="155">
        <f t="shared" si="208"/>
        <v>1.7971191204954793</v>
      </c>
      <c r="BH141" s="125">
        <f t="shared" si="192"/>
        <v>6.7786492335426001</v>
      </c>
      <c r="BI141" s="126">
        <f t="shared" si="209"/>
        <v>0.51926765547364784</v>
      </c>
      <c r="BJ141" s="126">
        <f t="shared" si="193"/>
        <v>-1.3186877874907772</v>
      </c>
      <c r="BK141" s="126">
        <f t="shared" si="194"/>
        <v>-10.326763251189808</v>
      </c>
      <c r="BL141" s="126">
        <f t="shared" si="195"/>
        <v>2.744654948124396</v>
      </c>
      <c r="BM141" s="126">
        <f t="shared" si="196"/>
        <v>1.3275313139687688</v>
      </c>
      <c r="BN141" s="127">
        <f t="shared" si="210"/>
        <v>-0.27534788757117223</v>
      </c>
      <c r="BO141" s="128">
        <f t="shared" si="197"/>
        <v>1.7020688858623469</v>
      </c>
      <c r="BP141" s="129">
        <f t="shared" si="198"/>
        <v>7.6603411326281678E-2</v>
      </c>
      <c r="BQ141" s="107"/>
    </row>
    <row r="142" spans="1:70" x14ac:dyDescent="0.15">
      <c r="A142" s="37">
        <v>51</v>
      </c>
      <c r="B142" s="15" t="s">
        <v>45</v>
      </c>
      <c r="C142" s="15" t="s">
        <v>275</v>
      </c>
      <c r="D142" s="38">
        <v>8.2000000000000007E-3</v>
      </c>
      <c r="E142" s="39">
        <v>1.78</v>
      </c>
      <c r="F142" s="39">
        <v>40.86</v>
      </c>
      <c r="G142" s="39">
        <v>4.42</v>
      </c>
      <c r="H142" s="39">
        <v>0</v>
      </c>
      <c r="I142" s="39">
        <v>14.07</v>
      </c>
      <c r="J142" s="39">
        <v>25.35</v>
      </c>
      <c r="K142" s="39">
        <v>13.1</v>
      </c>
      <c r="L142" s="39">
        <v>7.8600000000000003E-2</v>
      </c>
      <c r="M142" s="39">
        <v>0</v>
      </c>
      <c r="N142" s="40">
        <v>99.666799999999995</v>
      </c>
      <c r="O142" s="41">
        <f t="shared" si="171"/>
        <v>6.4263322884012541E-5</v>
      </c>
      <c r="P142" s="108">
        <f t="shared" si="172"/>
        <v>1.4618922470433639E-2</v>
      </c>
      <c r="Q142" s="108">
        <f t="shared" si="173"/>
        <v>0.19552072825968367</v>
      </c>
      <c r="R142" s="108">
        <f t="shared" si="174"/>
        <v>5.5977710233029387E-2</v>
      </c>
      <c r="S142" s="108">
        <f t="shared" si="175"/>
        <v>0</v>
      </c>
      <c r="T142" s="108">
        <f t="shared" si="176"/>
        <v>0.45292129406084014</v>
      </c>
      <c r="U142" s="108">
        <f t="shared" si="177"/>
        <v>0.12234555984555986</v>
      </c>
      <c r="V142" s="108">
        <f t="shared" si="178"/>
        <v>0.12144450357009758</v>
      </c>
      <c r="W142" s="108">
        <f t="shared" si="179"/>
        <v>1.2368992540836561E-3</v>
      </c>
      <c r="X142" s="108">
        <f t="shared" si="180"/>
        <v>0</v>
      </c>
      <c r="Y142" s="42">
        <f t="shared" si="199"/>
        <v>0.96412988101661201</v>
      </c>
      <c r="Z142" s="109">
        <f t="shared" si="181"/>
        <v>0.19552072825968367</v>
      </c>
      <c r="AA142" s="109">
        <f t="shared" si="182"/>
        <v>0.12268140282418123</v>
      </c>
      <c r="AB142" s="110">
        <f t="shared" si="183"/>
        <v>0.12234555984555986</v>
      </c>
      <c r="AC142" s="111">
        <f t="shared" si="184"/>
        <v>45.69381155004718</v>
      </c>
      <c r="AD142" s="112">
        <f t="shared" si="185"/>
        <v>54.30618844995282</v>
      </c>
      <c r="AE142" s="112">
        <f t="shared" si="211"/>
        <v>48</v>
      </c>
      <c r="AF142" s="113">
        <f t="shared" si="220"/>
        <v>52</v>
      </c>
      <c r="AG142" s="114">
        <f t="shared" si="186"/>
        <v>29.150664816602319</v>
      </c>
      <c r="AH142" s="115">
        <f t="shared" si="187"/>
        <v>16.872673503405078</v>
      </c>
      <c r="AI142" s="115">
        <f t="shared" si="188"/>
        <v>46.933851423387068</v>
      </c>
      <c r="AJ142" s="116">
        <f t="shared" si="200"/>
        <v>92.957189743394466</v>
      </c>
      <c r="AK142" s="115">
        <f t="shared" si="201"/>
        <v>31.359236329187507</v>
      </c>
      <c r="AL142" s="115">
        <f t="shared" si="202"/>
        <v>18.151015053253641</v>
      </c>
      <c r="AM142" s="116">
        <f t="shared" si="203"/>
        <v>50.489748617558853</v>
      </c>
      <c r="AN142" s="115">
        <f t="shared" si="189"/>
        <v>0.13161495112243723</v>
      </c>
      <c r="AO142" s="115">
        <f t="shared" si="190"/>
        <v>0.13064562720252351</v>
      </c>
      <c r="AP142" s="115">
        <f t="shared" si="191"/>
        <v>0.2103341643604037</v>
      </c>
      <c r="AQ142" s="116">
        <f t="shared" si="204"/>
        <v>0.4725947426853645</v>
      </c>
      <c r="AR142" s="115">
        <f t="shared" si="205"/>
        <v>27.849431920164513</v>
      </c>
      <c r="AS142" s="115">
        <f t="shared" si="206"/>
        <v>27.644325127311536</v>
      </c>
      <c r="AT142" s="115">
        <f t="shared" si="207"/>
        <v>44.506242952523941</v>
      </c>
      <c r="AU142" s="117">
        <f t="shared" si="212"/>
        <v>2.2307451031273073</v>
      </c>
      <c r="AV142" s="118">
        <f t="shared" si="213"/>
        <v>0.16679095870901581</v>
      </c>
      <c r="AW142" s="118">
        <f t="shared" si="214"/>
        <v>0.63866375753653637</v>
      </c>
      <c r="AX142" s="118">
        <f t="shared" si="215"/>
        <v>5.1674928168556571</v>
      </c>
      <c r="AY142" s="118">
        <f t="shared" si="216"/>
        <v>1.3958712252358563</v>
      </c>
      <c r="AZ142" s="118">
        <f t="shared" si="217"/>
        <v>1.3855908478455878</v>
      </c>
      <c r="BA142" s="118">
        <f t="shared" si="221"/>
        <v>10.818363750600945</v>
      </c>
      <c r="BB142" s="119">
        <v>0.4450624295252395</v>
      </c>
      <c r="BC142" s="120">
        <v>0.27644325127311536</v>
      </c>
      <c r="BD142" s="121">
        <v>0.27849431920164508</v>
      </c>
      <c r="BE142" s="154">
        <f t="shared" si="218"/>
        <v>10.861047009786425</v>
      </c>
      <c r="BF142" s="222">
        <f t="shared" si="219"/>
        <v>74.007200170979658</v>
      </c>
      <c r="BG142" s="155">
        <f t="shared" si="208"/>
        <v>2.00948920029921</v>
      </c>
      <c r="BH142" s="125">
        <f t="shared" si="192"/>
        <v>6.692235309381922</v>
      </c>
      <c r="BI142" s="126">
        <f t="shared" si="209"/>
        <v>0.50037287612704739</v>
      </c>
      <c r="BJ142" s="126">
        <f t="shared" si="193"/>
        <v>-1.2773275150730727</v>
      </c>
      <c r="BK142" s="126">
        <f t="shared" si="194"/>
        <v>-10.334985633711314</v>
      </c>
      <c r="BL142" s="126">
        <f t="shared" si="195"/>
        <v>2.7917424504717125</v>
      </c>
      <c r="BM142" s="126">
        <f t="shared" si="196"/>
        <v>1.3855908478455878</v>
      </c>
      <c r="BN142" s="127">
        <f t="shared" si="210"/>
        <v>-0.24237166495811691</v>
      </c>
      <c r="BO142" s="128">
        <f t="shared" si="197"/>
        <v>1.6099594671802451</v>
      </c>
      <c r="BP142" s="129">
        <f t="shared" si="198"/>
        <v>7.4769169491928786E-2</v>
      </c>
      <c r="BQ142" s="107"/>
    </row>
    <row r="143" spans="1:70" x14ac:dyDescent="0.15">
      <c r="A143" s="37">
        <v>52</v>
      </c>
      <c r="B143" s="15" t="s">
        <v>46</v>
      </c>
      <c r="C143" s="15" t="s">
        <v>275</v>
      </c>
      <c r="D143" s="38">
        <v>8.6E-3</v>
      </c>
      <c r="E143" s="39">
        <v>1.72</v>
      </c>
      <c r="F143" s="39">
        <v>40.36</v>
      </c>
      <c r="G143" s="39">
        <v>4.3499999999999996</v>
      </c>
      <c r="H143" s="39">
        <v>0</v>
      </c>
      <c r="I143" s="39">
        <v>14.1</v>
      </c>
      <c r="J143" s="39">
        <v>25.14</v>
      </c>
      <c r="K143" s="39">
        <v>12.76</v>
      </c>
      <c r="L143" s="39">
        <v>5.67E-2</v>
      </c>
      <c r="M143" s="39">
        <v>0.23400000000000001</v>
      </c>
      <c r="N143" s="40">
        <v>98.729399999999998</v>
      </c>
      <c r="O143" s="41">
        <f t="shared" si="171"/>
        <v>6.7398119122257056E-5</v>
      </c>
      <c r="P143" s="108">
        <f t="shared" si="172"/>
        <v>1.4126149802890932E-2</v>
      </c>
      <c r="Q143" s="108">
        <f t="shared" si="173"/>
        <v>0.1931281593871961</v>
      </c>
      <c r="R143" s="108">
        <f t="shared" si="174"/>
        <v>5.5091185410334344E-2</v>
      </c>
      <c r="S143" s="108">
        <f t="shared" si="175"/>
        <v>0</v>
      </c>
      <c r="T143" s="108">
        <f t="shared" si="176"/>
        <v>0.45388701110574597</v>
      </c>
      <c r="U143" s="108">
        <f t="shared" si="177"/>
        <v>0.12133204633204635</v>
      </c>
      <c r="V143" s="108">
        <f t="shared" si="178"/>
        <v>0.11829250882095001</v>
      </c>
      <c r="W143" s="108">
        <f t="shared" si="179"/>
        <v>8.9226701916721748E-4</v>
      </c>
      <c r="X143" s="108">
        <f t="shared" si="180"/>
        <v>1.188018860256337E-3</v>
      </c>
      <c r="Y143" s="42">
        <f t="shared" si="199"/>
        <v>0.95800474485770948</v>
      </c>
      <c r="Z143" s="109">
        <f t="shared" si="181"/>
        <v>0.1931281593871961</v>
      </c>
      <c r="AA143" s="109">
        <f t="shared" si="182"/>
        <v>0.11918477584011722</v>
      </c>
      <c r="AB143" s="110">
        <f t="shared" si="183"/>
        <v>0.12133204633204635</v>
      </c>
      <c r="AC143" s="111">
        <f t="shared" si="184"/>
        <v>45.389441206181175</v>
      </c>
      <c r="AD143" s="112">
        <f t="shared" si="185"/>
        <v>54.610558793818818</v>
      </c>
      <c r="AE143" s="112">
        <f t="shared" si="211"/>
        <v>48</v>
      </c>
      <c r="AF143" s="113">
        <f t="shared" si="220"/>
        <v>52</v>
      </c>
      <c r="AG143" s="114">
        <f t="shared" si="186"/>
        <v>28.909180019305023</v>
      </c>
      <c r="AH143" s="115">
        <f t="shared" si="187"/>
        <v>16.434756786522811</v>
      </c>
      <c r="AI143" s="115">
        <f t="shared" si="188"/>
        <v>46.359526271363244</v>
      </c>
      <c r="AJ143" s="116">
        <f t="shared" si="200"/>
        <v>91.703463077191074</v>
      </c>
      <c r="AK143" s="115">
        <f t="shared" si="201"/>
        <v>31.524632821086396</v>
      </c>
      <c r="AL143" s="115">
        <f t="shared" si="202"/>
        <v>17.92163156661697</v>
      </c>
      <c r="AM143" s="116">
        <f t="shared" si="203"/>
        <v>50.553735612296641</v>
      </c>
      <c r="AN143" s="115">
        <f t="shared" si="189"/>
        <v>0.13230912144497262</v>
      </c>
      <c r="AO143" s="115">
        <f t="shared" si="190"/>
        <v>0.12899459284474099</v>
      </c>
      <c r="AP143" s="115">
        <f t="shared" si="191"/>
        <v>0.21060072641382271</v>
      </c>
      <c r="AQ143" s="116">
        <f t="shared" si="204"/>
        <v>0.47190444070353632</v>
      </c>
      <c r="AR143" s="115">
        <f t="shared" si="205"/>
        <v>28.037269843809955</v>
      </c>
      <c r="AS143" s="115">
        <f t="shared" si="206"/>
        <v>27.334897008476986</v>
      </c>
      <c r="AT143" s="115">
        <f t="shared" si="207"/>
        <v>44.627833147713062</v>
      </c>
      <c r="AU143" s="117">
        <f t="shared" si="212"/>
        <v>2.2175357321165374</v>
      </c>
      <c r="AV143" s="118">
        <f t="shared" si="213"/>
        <v>0.16219924657563117</v>
      </c>
      <c r="AW143" s="118">
        <f t="shared" si="214"/>
        <v>0.6325678894248965</v>
      </c>
      <c r="AX143" s="118">
        <f t="shared" si="215"/>
        <v>5.21162045278259</v>
      </c>
      <c r="AY143" s="118">
        <f t="shared" si="216"/>
        <v>1.3931585587822357</v>
      </c>
      <c r="AZ143" s="118">
        <f t="shared" si="217"/>
        <v>1.3582579877761642</v>
      </c>
      <c r="BA143" s="118">
        <f t="shared" si="221"/>
        <v>10.813140620882425</v>
      </c>
      <c r="BB143" s="119">
        <v>0.44627833147713064</v>
      </c>
      <c r="BC143" s="120">
        <v>0.27334897008476983</v>
      </c>
      <c r="BD143" s="121">
        <v>0.28037269843809953</v>
      </c>
      <c r="BE143" s="154">
        <f t="shared" si="218"/>
        <v>10.565415981975345</v>
      </c>
      <c r="BF143" s="222">
        <f t="shared" si="219"/>
        <v>73.817653548352723</v>
      </c>
      <c r="BG143" s="155">
        <f t="shared" si="208"/>
        <v>1.9497855413792125</v>
      </c>
      <c r="BH143" s="125">
        <f t="shared" si="192"/>
        <v>6.6526071963496118</v>
      </c>
      <c r="BI143" s="126">
        <f t="shared" si="209"/>
        <v>0.48659773972689352</v>
      </c>
      <c r="BJ143" s="126">
        <f t="shared" si="193"/>
        <v>-1.265135778849793</v>
      </c>
      <c r="BK143" s="126">
        <f t="shared" si="194"/>
        <v>-10.42324090556518</v>
      </c>
      <c r="BL143" s="126">
        <f t="shared" si="195"/>
        <v>2.7863171175644714</v>
      </c>
      <c r="BM143" s="126">
        <f t="shared" si="196"/>
        <v>1.3582579877761642</v>
      </c>
      <c r="BN143" s="127">
        <f t="shared" si="210"/>
        <v>-0.40459664299783177</v>
      </c>
      <c r="BO143" s="128">
        <f t="shared" si="197"/>
        <v>1.6326322039506229</v>
      </c>
      <c r="BP143" s="129">
        <f t="shared" si="198"/>
        <v>7.314391566571031E-2</v>
      </c>
      <c r="BQ143" s="107"/>
    </row>
    <row r="144" spans="1:70" x14ac:dyDescent="0.15">
      <c r="A144" s="37">
        <v>53</v>
      </c>
      <c r="B144" s="15" t="s">
        <v>47</v>
      </c>
      <c r="C144" s="15" t="s">
        <v>275</v>
      </c>
      <c r="D144" s="38">
        <v>0</v>
      </c>
      <c r="E144" s="39">
        <v>1.95</v>
      </c>
      <c r="F144" s="39">
        <v>41.49</v>
      </c>
      <c r="G144" s="39">
        <v>4.59</v>
      </c>
      <c r="H144" s="39">
        <v>0</v>
      </c>
      <c r="I144" s="39">
        <v>14.36</v>
      </c>
      <c r="J144" s="39">
        <v>22.68</v>
      </c>
      <c r="K144" s="39">
        <v>14.95</v>
      </c>
      <c r="L144" s="39">
        <v>8.1699999999999995E-2</v>
      </c>
      <c r="M144" s="39">
        <v>0.53480000000000005</v>
      </c>
      <c r="N144" s="40">
        <v>100.6365</v>
      </c>
      <c r="O144" s="41">
        <f t="shared" si="171"/>
        <v>0</v>
      </c>
      <c r="P144" s="108">
        <f t="shared" si="172"/>
        <v>1.6015111695137977E-2</v>
      </c>
      <c r="Q144" s="108">
        <f t="shared" si="173"/>
        <v>0.19853536503901803</v>
      </c>
      <c r="R144" s="108">
        <f t="shared" si="174"/>
        <v>5.8130699088145901E-2</v>
      </c>
      <c r="S144" s="108">
        <f t="shared" si="175"/>
        <v>0</v>
      </c>
      <c r="T144" s="108">
        <f t="shared" si="176"/>
        <v>0.46225655882826328</v>
      </c>
      <c r="U144" s="108">
        <f t="shared" si="177"/>
        <v>0.10945945945945947</v>
      </c>
      <c r="V144" s="108">
        <f t="shared" si="178"/>
        <v>0.13859506323457702</v>
      </c>
      <c r="W144" s="108">
        <f t="shared" si="179"/>
        <v>1.285682812450823E-3</v>
      </c>
      <c r="X144" s="108">
        <f t="shared" si="180"/>
        <v>2.7151815660901241E-3</v>
      </c>
      <c r="Y144" s="42">
        <f t="shared" si="199"/>
        <v>0.98699312172314257</v>
      </c>
      <c r="Z144" s="109">
        <f t="shared" si="181"/>
        <v>0.19853536503901803</v>
      </c>
      <c r="AA144" s="109">
        <f t="shared" si="182"/>
        <v>0.13988074604702783</v>
      </c>
      <c r="AB144" s="110">
        <f t="shared" si="183"/>
        <v>0.10945945945945947</v>
      </c>
      <c r="AC144" s="111">
        <f t="shared" si="184"/>
        <v>45.652876620348806</v>
      </c>
      <c r="AD144" s="112">
        <f t="shared" si="185"/>
        <v>54.347123379651194</v>
      </c>
      <c r="AE144" s="112">
        <f t="shared" si="211"/>
        <v>48</v>
      </c>
      <c r="AF144" s="113">
        <f t="shared" si="220"/>
        <v>52</v>
      </c>
      <c r="AG144" s="114">
        <f t="shared" si="186"/>
        <v>26.080358108108108</v>
      </c>
      <c r="AH144" s="115">
        <f t="shared" si="187"/>
        <v>19.255455639382134</v>
      </c>
      <c r="AI144" s="115">
        <f t="shared" si="188"/>
        <v>47.657501114937098</v>
      </c>
      <c r="AJ144" s="116">
        <f t="shared" si="200"/>
        <v>92.993314862427326</v>
      </c>
      <c r="AK144" s="115">
        <f t="shared" si="201"/>
        <v>28.045411809107925</v>
      </c>
      <c r="AL144" s="115">
        <f t="shared" si="202"/>
        <v>20.706279443708741</v>
      </c>
      <c r="AM144" s="116">
        <f t="shared" si="203"/>
        <v>51.248308747183344</v>
      </c>
      <c r="AN144" s="115">
        <f t="shared" si="189"/>
        <v>0.11770680464654031</v>
      </c>
      <c r="AO144" s="115">
        <f t="shared" si="190"/>
        <v>0.14903766301869345</v>
      </c>
      <c r="AP144" s="115">
        <f t="shared" si="191"/>
        <v>0.21349423378737248</v>
      </c>
      <c r="AQ144" s="116">
        <f t="shared" si="204"/>
        <v>0.48023870145260622</v>
      </c>
      <c r="AR144" s="115">
        <f t="shared" si="205"/>
        <v>24.51006224415184</v>
      </c>
      <c r="AS144" s="115">
        <f t="shared" si="206"/>
        <v>31.034080045587846</v>
      </c>
      <c r="AT144" s="115">
        <f t="shared" si="207"/>
        <v>44.455857710260325</v>
      </c>
      <c r="AU144" s="117">
        <f t="shared" si="212"/>
        <v>2.2126689308801404</v>
      </c>
      <c r="AV144" s="118">
        <f t="shared" si="213"/>
        <v>0.17848779770517328</v>
      </c>
      <c r="AW144" s="118">
        <f t="shared" si="214"/>
        <v>0.64786438314103167</v>
      </c>
      <c r="AX144" s="118">
        <f t="shared" si="215"/>
        <v>5.1518313909154259</v>
      </c>
      <c r="AY144" s="118">
        <f t="shared" si="216"/>
        <v>1.2199214235170712</v>
      </c>
      <c r="AZ144" s="118">
        <f t="shared" si="217"/>
        <v>1.5446365957634214</v>
      </c>
      <c r="BA144" s="118">
        <f t="shared" si="221"/>
        <v>10.776922724217091</v>
      </c>
      <c r="BB144" s="119">
        <v>0.44455857710260316</v>
      </c>
      <c r="BC144" s="120">
        <v>0.31034080045587847</v>
      </c>
      <c r="BD144" s="121">
        <v>0.24510062244151837</v>
      </c>
      <c r="BE144" s="154">
        <f t="shared" si="218"/>
        <v>13.901155792978226</v>
      </c>
      <c r="BF144" s="222">
        <f t="shared" si="219"/>
        <v>77.714075791513721</v>
      </c>
      <c r="BG144" s="155">
        <f t="shared" si="208"/>
        <v>2.7007886872128744</v>
      </c>
      <c r="BH144" s="125">
        <f t="shared" si="192"/>
        <v>6.6380067926404216</v>
      </c>
      <c r="BI144" s="126">
        <f t="shared" si="209"/>
        <v>0.53546339311551983</v>
      </c>
      <c r="BJ144" s="126">
        <f t="shared" si="193"/>
        <v>-1.2957287662820633</v>
      </c>
      <c r="BK144" s="126">
        <f t="shared" si="194"/>
        <v>-10.303662781830852</v>
      </c>
      <c r="BL144" s="126">
        <f t="shared" si="195"/>
        <v>2.4398428470341424</v>
      </c>
      <c r="BM144" s="126">
        <f t="shared" si="196"/>
        <v>1.5446365957634214</v>
      </c>
      <c r="BN144" s="127">
        <f t="shared" si="210"/>
        <v>-0.44144191955940915</v>
      </c>
      <c r="BO144" s="128">
        <f t="shared" si="197"/>
        <v>1.4324851145887494</v>
      </c>
      <c r="BP144" s="129">
        <f t="shared" si="198"/>
        <v>8.066629183163683E-2</v>
      </c>
      <c r="BQ144" s="107"/>
    </row>
    <row r="145" spans="1:69" x14ac:dyDescent="0.15">
      <c r="A145" s="37">
        <v>54</v>
      </c>
      <c r="B145" s="15" t="s">
        <v>48</v>
      </c>
      <c r="C145" s="15" t="s">
        <v>275</v>
      </c>
      <c r="D145" s="38">
        <v>0</v>
      </c>
      <c r="E145" s="39">
        <v>1.62</v>
      </c>
      <c r="F145" s="39">
        <v>39.630000000000003</v>
      </c>
      <c r="G145" s="39">
        <v>4.3</v>
      </c>
      <c r="H145" s="39">
        <v>0</v>
      </c>
      <c r="I145" s="39">
        <v>14.07</v>
      </c>
      <c r="J145" s="39">
        <v>27.01</v>
      </c>
      <c r="K145" s="39">
        <v>13.95</v>
      </c>
      <c r="L145" s="39">
        <v>8.43E-2</v>
      </c>
      <c r="M145" s="39">
        <v>0</v>
      </c>
      <c r="N145" s="40">
        <v>100.66419999999999</v>
      </c>
      <c r="O145" s="41">
        <f t="shared" si="171"/>
        <v>0</v>
      </c>
      <c r="P145" s="108">
        <f t="shared" si="172"/>
        <v>1.3304862023653089E-2</v>
      </c>
      <c r="Q145" s="108">
        <f t="shared" si="173"/>
        <v>0.18963500883336429</v>
      </c>
      <c r="R145" s="108">
        <f t="shared" si="174"/>
        <v>5.4457953394123612E-2</v>
      </c>
      <c r="S145" s="108">
        <f t="shared" si="175"/>
        <v>0</v>
      </c>
      <c r="T145" s="108">
        <f t="shared" si="176"/>
        <v>0.45292129406084014</v>
      </c>
      <c r="U145" s="108">
        <f t="shared" si="177"/>
        <v>0.13035714285714287</v>
      </c>
      <c r="V145" s="108">
        <f t="shared" si="178"/>
        <v>0.12932449044296651</v>
      </c>
      <c r="W145" s="108">
        <f t="shared" si="179"/>
        <v>1.3265980549523181E-3</v>
      </c>
      <c r="X145" s="108">
        <f t="shared" si="180"/>
        <v>0</v>
      </c>
      <c r="Y145" s="42">
        <f t="shared" si="199"/>
        <v>0.97132734966704282</v>
      </c>
      <c r="Z145" s="109">
        <f t="shared" si="181"/>
        <v>0.18963500883336429</v>
      </c>
      <c r="AA145" s="109">
        <f t="shared" si="182"/>
        <v>0.13065108849791882</v>
      </c>
      <c r="AB145" s="110">
        <f t="shared" si="183"/>
        <v>0.13035714285714287</v>
      </c>
      <c r="AC145" s="111">
        <f t="shared" si="184"/>
        <v>46.394579576380728</v>
      </c>
      <c r="AD145" s="112">
        <f t="shared" si="185"/>
        <v>53.605420423619286</v>
      </c>
      <c r="AE145" s="112">
        <f t="shared" si="211"/>
        <v>48</v>
      </c>
      <c r="AF145" s="113">
        <f t="shared" si="220"/>
        <v>52</v>
      </c>
      <c r="AG145" s="114">
        <f t="shared" si="186"/>
        <v>31.059544642857144</v>
      </c>
      <c r="AH145" s="115">
        <f t="shared" si="187"/>
        <v>17.967465295610754</v>
      </c>
      <c r="AI145" s="115">
        <f t="shared" si="188"/>
        <v>45.521011549408463</v>
      </c>
      <c r="AJ145" s="116">
        <f t="shared" si="200"/>
        <v>94.548021487876369</v>
      </c>
      <c r="AK145" s="115">
        <f t="shared" si="201"/>
        <v>32.850549545174594</v>
      </c>
      <c r="AL145" s="115">
        <f t="shared" si="202"/>
        <v>19.003533879251691</v>
      </c>
      <c r="AM145" s="116">
        <f t="shared" si="203"/>
        <v>48.145916575573715</v>
      </c>
      <c r="AN145" s="115">
        <f t="shared" si="189"/>
        <v>0.13787400392493482</v>
      </c>
      <c r="AO145" s="115">
        <f t="shared" si="190"/>
        <v>0.13678180506352472</v>
      </c>
      <c r="AP145" s="115">
        <f t="shared" si="191"/>
        <v>0.20057004456479363</v>
      </c>
      <c r="AQ145" s="116">
        <f t="shared" si="204"/>
        <v>0.47522585355325314</v>
      </c>
      <c r="AR145" s="115">
        <f t="shared" si="205"/>
        <v>29.012311281899741</v>
      </c>
      <c r="AS145" s="115">
        <f t="shared" si="206"/>
        <v>28.782483958061249</v>
      </c>
      <c r="AT145" s="115">
        <f t="shared" si="207"/>
        <v>42.20520476003901</v>
      </c>
      <c r="AU145" s="117">
        <f t="shared" si="212"/>
        <v>2.1475613734978771</v>
      </c>
      <c r="AV145" s="118">
        <f t="shared" si="213"/>
        <v>0.15067369647354401</v>
      </c>
      <c r="AW145" s="118">
        <f t="shared" si="214"/>
        <v>0.61672049854325761</v>
      </c>
      <c r="AX145" s="118">
        <f t="shared" si="215"/>
        <v>5.129202051581319</v>
      </c>
      <c r="AY145" s="118">
        <f t="shared" si="216"/>
        <v>1.4762567654664533</v>
      </c>
      <c r="AZ145" s="118">
        <f t="shared" si="217"/>
        <v>1.4645622769298818</v>
      </c>
      <c r="BA145" s="118">
        <f t="shared" si="221"/>
        <v>10.83430296601879</v>
      </c>
      <c r="BB145" s="119">
        <v>0.42205204760039017</v>
      </c>
      <c r="BC145" s="120">
        <v>0.2878248395806125</v>
      </c>
      <c r="BD145" s="121">
        <v>0.29012311281899739</v>
      </c>
      <c r="BE145" s="154">
        <f t="shared" si="218"/>
        <v>13.900108774558655</v>
      </c>
      <c r="BF145" s="222">
        <f t="shared" si="219"/>
        <v>72.077012051178912</v>
      </c>
      <c r="BG145" s="155">
        <f t="shared" si="208"/>
        <v>2.5046957691414047</v>
      </c>
      <c r="BH145" s="125">
        <f t="shared" si="192"/>
        <v>6.4426841204936309</v>
      </c>
      <c r="BI145" s="126">
        <f t="shared" si="209"/>
        <v>0.45202108942063202</v>
      </c>
      <c r="BJ145" s="126">
        <f t="shared" si="193"/>
        <v>-1.2334409970865152</v>
      </c>
      <c r="BK145" s="126">
        <f t="shared" si="194"/>
        <v>-10.258404103162638</v>
      </c>
      <c r="BL145" s="126">
        <f t="shared" si="195"/>
        <v>2.9525135309329067</v>
      </c>
      <c r="BM145" s="126">
        <f t="shared" si="196"/>
        <v>1.4645622769298818</v>
      </c>
      <c r="BN145" s="127">
        <f t="shared" si="210"/>
        <v>-0.18006408247210182</v>
      </c>
      <c r="BO145" s="128">
        <f t="shared" si="197"/>
        <v>1.4663503268701867</v>
      </c>
      <c r="BP145" s="129">
        <f t="shared" si="198"/>
        <v>7.0160368096084572E-2</v>
      </c>
      <c r="BQ145" s="107"/>
    </row>
    <row r="146" spans="1:69" x14ac:dyDescent="0.15">
      <c r="A146" s="37">
        <v>75</v>
      </c>
      <c r="B146" s="15" t="s">
        <v>58</v>
      </c>
      <c r="C146" s="15" t="s">
        <v>275</v>
      </c>
      <c r="D146" s="38">
        <v>6.6E-3</v>
      </c>
      <c r="E146" s="39">
        <v>2.1</v>
      </c>
      <c r="F146" s="39">
        <v>40.35</v>
      </c>
      <c r="G146" s="39">
        <v>5.42</v>
      </c>
      <c r="H146" s="39">
        <v>0</v>
      </c>
      <c r="I146" s="39">
        <v>13.87</v>
      </c>
      <c r="J146" s="39">
        <v>24.23</v>
      </c>
      <c r="K146" s="39">
        <v>13.94</v>
      </c>
      <c r="L146" s="39">
        <v>9.4E-2</v>
      </c>
      <c r="M146" s="39">
        <v>0.1368</v>
      </c>
      <c r="N146" s="40">
        <v>100.1473</v>
      </c>
      <c r="O146" s="41">
        <f t="shared" si="171"/>
        <v>5.1724137931034481E-5</v>
      </c>
      <c r="P146" s="108">
        <f t="shared" si="172"/>
        <v>1.7247043363994744E-2</v>
      </c>
      <c r="Q146" s="108">
        <f t="shared" si="173"/>
        <v>0.19308030800974638</v>
      </c>
      <c r="R146" s="108">
        <f t="shared" si="174"/>
        <v>6.8642350557244172E-2</v>
      </c>
      <c r="S146" s="108">
        <f t="shared" si="175"/>
        <v>0</v>
      </c>
      <c r="T146" s="108">
        <f t="shared" si="176"/>
        <v>0.44648318042813451</v>
      </c>
      <c r="U146" s="108">
        <f t="shared" si="177"/>
        <v>0.11694015444015445</v>
      </c>
      <c r="V146" s="108">
        <f t="shared" si="178"/>
        <v>0.1292317847150504</v>
      </c>
      <c r="W146" s="108">
        <f t="shared" si="179"/>
        <v>1.4792433827463571E-3</v>
      </c>
      <c r="X146" s="108">
        <f t="shared" si="180"/>
        <v>6.9453410291908928E-4</v>
      </c>
      <c r="Y146" s="42">
        <f t="shared" si="199"/>
        <v>0.97385032313792119</v>
      </c>
      <c r="Z146" s="109">
        <f t="shared" si="181"/>
        <v>0.19308030800974638</v>
      </c>
      <c r="AA146" s="109">
        <f t="shared" si="182"/>
        <v>0.13071102809779675</v>
      </c>
      <c r="AB146" s="110">
        <f t="shared" si="183"/>
        <v>0.11694015444015445</v>
      </c>
      <c r="AC146" s="111">
        <f t="shared" si="184"/>
        <v>45.327912735938973</v>
      </c>
      <c r="AD146" s="112">
        <f t="shared" si="185"/>
        <v>54.672087264061005</v>
      </c>
      <c r="AE146" s="112">
        <f t="shared" si="211"/>
        <v>48</v>
      </c>
      <c r="AF146" s="113">
        <f t="shared" si="220"/>
        <v>52</v>
      </c>
      <c r="AG146" s="114">
        <f t="shared" si="186"/>
        <v>27.862745897683396</v>
      </c>
      <c r="AH146" s="115">
        <f t="shared" si="187"/>
        <v>17.954585392173041</v>
      </c>
      <c r="AI146" s="115">
        <f t="shared" si="188"/>
        <v>46.348039768322771</v>
      </c>
      <c r="AJ146" s="116">
        <f t="shared" si="200"/>
        <v>92.165371058179204</v>
      </c>
      <c r="AK146" s="115">
        <f t="shared" si="201"/>
        <v>30.231252343241906</v>
      </c>
      <c r="AL146" s="115">
        <f t="shared" si="202"/>
        <v>19.48083665918216</v>
      </c>
      <c r="AM146" s="116">
        <f t="shared" si="203"/>
        <v>50.287910997575935</v>
      </c>
      <c r="AN146" s="115">
        <f t="shared" si="189"/>
        <v>0.12688079383561121</v>
      </c>
      <c r="AO146" s="115">
        <f t="shared" si="190"/>
        <v>0.14021728902222191</v>
      </c>
      <c r="AP146" s="115">
        <f t="shared" si="191"/>
        <v>0.20949333333434397</v>
      </c>
      <c r="AQ146" s="116">
        <f t="shared" si="204"/>
        <v>0.47659141619217715</v>
      </c>
      <c r="AR146" s="115">
        <f t="shared" si="205"/>
        <v>26.622551209451231</v>
      </c>
      <c r="AS146" s="115">
        <f t="shared" si="206"/>
        <v>29.420859096144891</v>
      </c>
      <c r="AT146" s="115">
        <f t="shared" si="207"/>
        <v>43.95658969440386</v>
      </c>
      <c r="AU146" s="117">
        <f t="shared" si="212"/>
        <v>2.1809135733134792</v>
      </c>
      <c r="AV146" s="118">
        <f t="shared" si="213"/>
        <v>0.19481174108218016</v>
      </c>
      <c r="AW146" s="118">
        <f t="shared" si="214"/>
        <v>0.77534076663519269</v>
      </c>
      <c r="AX146" s="118">
        <f t="shared" si="215"/>
        <v>5.0431928480388422</v>
      </c>
      <c r="AY146" s="118">
        <f t="shared" si="216"/>
        <v>1.3208823453453034</v>
      </c>
      <c r="AZ146" s="118">
        <f t="shared" si="217"/>
        <v>1.4597208606812033</v>
      </c>
      <c r="BA146" s="118">
        <f t="shared" si="221"/>
        <v>10.780050394014021</v>
      </c>
      <c r="BB146" s="119">
        <v>0.43956589694403875</v>
      </c>
      <c r="BC146" s="120">
        <v>0.29420859096144886</v>
      </c>
      <c r="BD146" s="121">
        <v>0.26622551209451234</v>
      </c>
      <c r="BE146" s="154">
        <f t="shared" si="218"/>
        <v>12.759198318105518</v>
      </c>
      <c r="BF146" s="222">
        <f t="shared" si="219"/>
        <v>75.248624112019286</v>
      </c>
      <c r="BG146" s="155">
        <f t="shared" si="208"/>
        <v>2.4002802955245768</v>
      </c>
      <c r="BH146" s="125">
        <f t="shared" si="192"/>
        <v>6.5427407199404382</v>
      </c>
      <c r="BI146" s="126">
        <f t="shared" si="209"/>
        <v>0.58443522324654051</v>
      </c>
      <c r="BJ146" s="126">
        <f t="shared" si="193"/>
        <v>-1.5506815332703854</v>
      </c>
      <c r="BK146" s="126">
        <f t="shared" si="194"/>
        <v>-10.086385696077684</v>
      </c>
      <c r="BL146" s="126">
        <f t="shared" si="195"/>
        <v>2.6417646906906067</v>
      </c>
      <c r="BM146" s="126">
        <f t="shared" si="196"/>
        <v>1.4597208606812033</v>
      </c>
      <c r="BN146" s="127">
        <f t="shared" si="210"/>
        <v>-0.40840573478928099</v>
      </c>
      <c r="BO146" s="128">
        <f t="shared" si="197"/>
        <v>1.4940620717687896</v>
      </c>
      <c r="BP146" s="129">
        <f t="shared" si="198"/>
        <v>8.932575021127552E-2</v>
      </c>
      <c r="BQ146" s="107"/>
    </row>
    <row r="147" spans="1:69" x14ac:dyDescent="0.15">
      <c r="A147" s="37">
        <v>76</v>
      </c>
      <c r="B147" s="15" t="s">
        <v>59</v>
      </c>
      <c r="C147" s="15" t="s">
        <v>275</v>
      </c>
      <c r="D147" s="38">
        <v>0</v>
      </c>
      <c r="E147" s="39">
        <v>2.08</v>
      </c>
      <c r="F147" s="39">
        <v>40.450000000000003</v>
      </c>
      <c r="G147" s="39">
        <v>5.68</v>
      </c>
      <c r="H147" s="39">
        <v>0</v>
      </c>
      <c r="I147" s="39">
        <v>13.63</v>
      </c>
      <c r="J147" s="39">
        <v>24.46</v>
      </c>
      <c r="K147" s="39">
        <v>13.91</v>
      </c>
      <c r="L147" s="39">
        <v>0.1103</v>
      </c>
      <c r="M147" s="39">
        <v>9.2399999999999996E-2</v>
      </c>
      <c r="N147" s="40">
        <v>100.4127</v>
      </c>
      <c r="O147" s="41">
        <f t="shared" si="171"/>
        <v>0</v>
      </c>
      <c r="P147" s="108">
        <f t="shared" si="172"/>
        <v>1.7082785808147174E-2</v>
      </c>
      <c r="Q147" s="108">
        <f t="shared" si="173"/>
        <v>0.19355882178424388</v>
      </c>
      <c r="R147" s="108">
        <f t="shared" si="174"/>
        <v>7.1935157041540021E-2</v>
      </c>
      <c r="S147" s="108">
        <f t="shared" si="175"/>
        <v>0</v>
      </c>
      <c r="T147" s="108">
        <f t="shared" si="176"/>
        <v>0.43875744406888784</v>
      </c>
      <c r="U147" s="108">
        <f t="shared" si="177"/>
        <v>0.11805019305019306</v>
      </c>
      <c r="V147" s="108">
        <f t="shared" si="178"/>
        <v>0.12895366753130208</v>
      </c>
      <c r="W147" s="108">
        <f t="shared" si="179"/>
        <v>1.7357504799672678E-3</v>
      </c>
      <c r="X147" s="108">
        <f t="shared" si="180"/>
        <v>4.691151396909638E-4</v>
      </c>
      <c r="Y147" s="42">
        <f t="shared" si="199"/>
        <v>0.97054293490397225</v>
      </c>
      <c r="Z147" s="109">
        <f t="shared" si="181"/>
        <v>0.19355882178424388</v>
      </c>
      <c r="AA147" s="109">
        <f t="shared" si="182"/>
        <v>0.13068941801126935</v>
      </c>
      <c r="AB147" s="110">
        <f t="shared" si="183"/>
        <v>0.11805019305019306</v>
      </c>
      <c r="AC147" s="111">
        <f t="shared" si="184"/>
        <v>45.620603897261461</v>
      </c>
      <c r="AD147" s="112">
        <f t="shared" si="185"/>
        <v>54.379396102738554</v>
      </c>
      <c r="AE147" s="112">
        <f t="shared" si="211"/>
        <v>48</v>
      </c>
      <c r="AF147" s="113">
        <f t="shared" si="220"/>
        <v>52</v>
      </c>
      <c r="AG147" s="114">
        <f t="shared" si="186"/>
        <v>28.12722924710425</v>
      </c>
      <c r="AH147" s="115">
        <f t="shared" si="187"/>
        <v>17.915945681859899</v>
      </c>
      <c r="AI147" s="115">
        <f t="shared" si="188"/>
        <v>46.462904798727543</v>
      </c>
      <c r="AJ147" s="116">
        <f t="shared" si="200"/>
        <v>92.506079727691699</v>
      </c>
      <c r="AK147" s="115">
        <f t="shared" si="201"/>
        <v>30.40581692565701</v>
      </c>
      <c r="AL147" s="115">
        <f t="shared" si="202"/>
        <v>19.367316974839611</v>
      </c>
      <c r="AM147" s="116">
        <f t="shared" si="203"/>
        <v>50.226866099503368</v>
      </c>
      <c r="AN147" s="115">
        <f t="shared" si="189"/>
        <v>0.12761344270311215</v>
      </c>
      <c r="AO147" s="115">
        <f t="shared" si="190"/>
        <v>0.13940020797649239</v>
      </c>
      <c r="AP147" s="115">
        <f t="shared" si="191"/>
        <v>0.2092390276985244</v>
      </c>
      <c r="AQ147" s="116">
        <f t="shared" si="204"/>
        <v>0.4762526783781289</v>
      </c>
      <c r="AR147" s="115">
        <f t="shared" si="205"/>
        <v>26.795322839484651</v>
      </c>
      <c r="AS147" s="115">
        <f t="shared" si="206"/>
        <v>29.270220264422999</v>
      </c>
      <c r="AT147" s="115">
        <f t="shared" si="207"/>
        <v>43.934456896092357</v>
      </c>
      <c r="AU147" s="117">
        <f t="shared" si="212"/>
        <v>2.1937690369538836</v>
      </c>
      <c r="AV147" s="118">
        <f t="shared" si="213"/>
        <v>0.19361394239422414</v>
      </c>
      <c r="AW147" s="118">
        <f t="shared" si="214"/>
        <v>0.8153031658874853</v>
      </c>
      <c r="AX147" s="118">
        <f t="shared" si="215"/>
        <v>4.9728164630195311</v>
      </c>
      <c r="AY147" s="118">
        <f t="shared" si="216"/>
        <v>1.3379646348985121</v>
      </c>
      <c r="AZ147" s="118">
        <f t="shared" si="217"/>
        <v>1.4615431134787167</v>
      </c>
      <c r="BA147" s="118">
        <f t="shared" si="221"/>
        <v>10.781396414238129</v>
      </c>
      <c r="BB147" s="119">
        <v>0.4393445689609235</v>
      </c>
      <c r="BC147" s="120">
        <v>0.29270220264422997</v>
      </c>
      <c r="BD147" s="121">
        <v>0.26795322839484642</v>
      </c>
      <c r="BE147" s="154">
        <f t="shared" si="218"/>
        <v>12.638623340820473</v>
      </c>
      <c r="BF147" s="222">
        <f t="shared" si="219"/>
        <v>75.048339714700077</v>
      </c>
      <c r="BG147" s="155">
        <f t="shared" si="208"/>
        <v>2.371269245020081</v>
      </c>
      <c r="BH147" s="125">
        <f t="shared" si="192"/>
        <v>6.5813071108616512</v>
      </c>
      <c r="BI147" s="126">
        <f t="shared" si="209"/>
        <v>0.58084182718267241</v>
      </c>
      <c r="BJ147" s="126">
        <f t="shared" si="193"/>
        <v>-1.6306063317749706</v>
      </c>
      <c r="BK147" s="126">
        <f t="shared" si="194"/>
        <v>-9.9456329260390621</v>
      </c>
      <c r="BL147" s="126">
        <f t="shared" si="195"/>
        <v>2.6759292697970243</v>
      </c>
      <c r="BM147" s="126">
        <f t="shared" si="196"/>
        <v>1.4615431134787167</v>
      </c>
      <c r="BN147" s="127">
        <f t="shared" si="210"/>
        <v>-0.27661793649396815</v>
      </c>
      <c r="BO147" s="128">
        <f t="shared" si="197"/>
        <v>1.5009950898624858</v>
      </c>
      <c r="BP147" s="129">
        <f t="shared" si="198"/>
        <v>8.8256301886302096E-2</v>
      </c>
      <c r="BQ147" s="107"/>
    </row>
    <row r="148" spans="1:69" x14ac:dyDescent="0.15">
      <c r="A148" s="37">
        <v>77</v>
      </c>
      <c r="B148" s="15" t="s">
        <v>60</v>
      </c>
      <c r="C148" s="15" t="s">
        <v>275</v>
      </c>
      <c r="D148" s="38">
        <v>0</v>
      </c>
      <c r="E148" s="39">
        <v>1.65</v>
      </c>
      <c r="F148" s="39">
        <v>37.869999999999997</v>
      </c>
      <c r="G148" s="39">
        <v>5.42</v>
      </c>
      <c r="H148" s="39">
        <v>0</v>
      </c>
      <c r="I148" s="39">
        <v>13.64</v>
      </c>
      <c r="J148" s="39">
        <v>24.41</v>
      </c>
      <c r="K148" s="39">
        <v>14.87</v>
      </c>
      <c r="L148" s="39">
        <v>0.1022</v>
      </c>
      <c r="M148" s="39">
        <v>1.8</v>
      </c>
      <c r="N148" s="40">
        <v>99.762299999999996</v>
      </c>
      <c r="O148" s="41">
        <f t="shared" si="171"/>
        <v>0</v>
      </c>
      <c r="P148" s="108">
        <f t="shared" si="172"/>
        <v>1.3551248357424441E-2</v>
      </c>
      <c r="Q148" s="108">
        <f t="shared" si="173"/>
        <v>0.18121316640220803</v>
      </c>
      <c r="R148" s="108">
        <f t="shared" si="174"/>
        <v>6.8642350557244172E-2</v>
      </c>
      <c r="S148" s="108">
        <f t="shared" si="175"/>
        <v>0</v>
      </c>
      <c r="T148" s="108">
        <f t="shared" si="176"/>
        <v>0.4390793497505231</v>
      </c>
      <c r="U148" s="108">
        <f t="shared" si="177"/>
        <v>0.11780888030888031</v>
      </c>
      <c r="V148" s="108">
        <f t="shared" si="178"/>
        <v>0.13785341741124815</v>
      </c>
      <c r="W148" s="108">
        <f t="shared" si="179"/>
        <v>1.6082837629433795E-3</v>
      </c>
      <c r="X148" s="108">
        <f t="shared" si="180"/>
        <v>9.138606617356439E-3</v>
      </c>
      <c r="Y148" s="42">
        <f t="shared" si="199"/>
        <v>0.96889530316782813</v>
      </c>
      <c r="Z148" s="109">
        <f t="shared" si="181"/>
        <v>0.18121316640220803</v>
      </c>
      <c r="AA148" s="109">
        <f t="shared" si="182"/>
        <v>0.13946170117419154</v>
      </c>
      <c r="AB148" s="110">
        <f t="shared" si="183"/>
        <v>0.11780888030888031</v>
      </c>
      <c r="AC148" s="111">
        <f t="shared" si="184"/>
        <v>46.199249086988395</v>
      </c>
      <c r="AD148" s="112">
        <f t="shared" si="185"/>
        <v>53.800750913011584</v>
      </c>
      <c r="AE148" s="112">
        <f t="shared" si="211"/>
        <v>48</v>
      </c>
      <c r="AF148" s="113">
        <f t="shared" si="220"/>
        <v>52</v>
      </c>
      <c r="AG148" s="114">
        <f t="shared" si="186"/>
        <v>28.069732866795366</v>
      </c>
      <c r="AH148" s="115">
        <f t="shared" si="187"/>
        <v>19.152416411880424</v>
      </c>
      <c r="AI148" s="115">
        <f t="shared" si="188"/>
        <v>43.499387014284586</v>
      </c>
      <c r="AJ148" s="116">
        <f t="shared" si="200"/>
        <v>90.72153629296038</v>
      </c>
      <c r="AK148" s="115">
        <f t="shared" si="201"/>
        <v>30.940539604787823</v>
      </c>
      <c r="AL148" s="115">
        <f t="shared" si="202"/>
        <v>21.111212612221355</v>
      </c>
      <c r="AM148" s="116">
        <f t="shared" si="203"/>
        <v>47.948247782990819</v>
      </c>
      <c r="AN148" s="115">
        <f t="shared" si="189"/>
        <v>0.12985767781582619</v>
      </c>
      <c r="AO148" s="115">
        <f t="shared" si="190"/>
        <v>0.15195225196152795</v>
      </c>
      <c r="AP148" s="115">
        <f t="shared" si="191"/>
        <v>0.19974658036767554</v>
      </c>
      <c r="AQ148" s="116">
        <f t="shared" si="204"/>
        <v>0.4815565101450297</v>
      </c>
      <c r="AR148" s="115">
        <f t="shared" si="205"/>
        <v>26.966238661526376</v>
      </c>
      <c r="AS148" s="115">
        <f t="shared" si="206"/>
        <v>31.554396786322066</v>
      </c>
      <c r="AT148" s="115">
        <f t="shared" si="207"/>
        <v>41.479364552151551</v>
      </c>
      <c r="AU148" s="117">
        <f t="shared" si="212"/>
        <v>2.0573376957314129</v>
      </c>
      <c r="AV148" s="118">
        <f t="shared" si="213"/>
        <v>0.15384916352086872</v>
      </c>
      <c r="AW148" s="118">
        <f t="shared" si="214"/>
        <v>0.77930593084823374</v>
      </c>
      <c r="AX148" s="118">
        <f t="shared" si="215"/>
        <v>4.9849275060621725</v>
      </c>
      <c r="AY148" s="118">
        <f t="shared" si="216"/>
        <v>1.3375002223260992</v>
      </c>
      <c r="AZ148" s="118">
        <f t="shared" si="217"/>
        <v>1.5650685750729325</v>
      </c>
      <c r="BA148" s="118">
        <f t="shared" si="221"/>
        <v>10.724139930040851</v>
      </c>
      <c r="BB148" s="119">
        <v>0.41479364552151554</v>
      </c>
      <c r="BC148" s="120">
        <v>0.31554396786322064</v>
      </c>
      <c r="BD148" s="121">
        <v>0.26966238661526382</v>
      </c>
      <c r="BE148" s="154">
        <f t="shared" si="218"/>
        <v>19.151198947826977</v>
      </c>
      <c r="BF148" s="222">
        <f t="shared" si="219"/>
        <v>74.147460973905865</v>
      </c>
      <c r="BG148" s="155">
        <f t="shared" si="208"/>
        <v>3.5500319414687698</v>
      </c>
      <c r="BH148" s="125">
        <f t="shared" si="192"/>
        <v>6.1720130871942391</v>
      </c>
      <c r="BI148" s="126">
        <f t="shared" si="209"/>
        <v>0.46154749056260613</v>
      </c>
      <c r="BJ148" s="126">
        <f t="shared" si="193"/>
        <v>-1.5586118616964675</v>
      </c>
      <c r="BK148" s="126">
        <f t="shared" si="194"/>
        <v>-9.969855012124345</v>
      </c>
      <c r="BL148" s="126">
        <f t="shared" si="195"/>
        <v>2.6750004446521984</v>
      </c>
      <c r="BM148" s="126">
        <f t="shared" si="196"/>
        <v>1.5650685750729325</v>
      </c>
      <c r="BN148" s="127">
        <f t="shared" si="210"/>
        <v>-0.65483727633883582</v>
      </c>
      <c r="BO148" s="128">
        <f t="shared" si="197"/>
        <v>1.3145351766043483</v>
      </c>
      <c r="BP148" s="129">
        <f t="shared" si="198"/>
        <v>7.4780705102558839E-2</v>
      </c>
      <c r="BQ148" s="107"/>
    </row>
    <row r="149" spans="1:69" x14ac:dyDescent="0.15">
      <c r="A149" s="37">
        <v>78</v>
      </c>
      <c r="B149" s="15" t="s">
        <v>61</v>
      </c>
      <c r="C149" s="15" t="s">
        <v>275</v>
      </c>
      <c r="D149" s="38">
        <v>0</v>
      </c>
      <c r="E149" s="39">
        <v>2.08</v>
      </c>
      <c r="F149" s="39">
        <v>39.78</v>
      </c>
      <c r="G149" s="39">
        <v>5.43</v>
      </c>
      <c r="H149" s="39">
        <v>0</v>
      </c>
      <c r="I149" s="39">
        <v>13.76</v>
      </c>
      <c r="J149" s="39">
        <v>24.46</v>
      </c>
      <c r="K149" s="39">
        <v>13.87</v>
      </c>
      <c r="L149" s="39">
        <v>0.10009999999999999</v>
      </c>
      <c r="M149" s="39">
        <v>0.1681</v>
      </c>
      <c r="N149" s="40">
        <v>99.648300000000006</v>
      </c>
      <c r="O149" s="41">
        <f t="shared" si="171"/>
        <v>0</v>
      </c>
      <c r="P149" s="108">
        <f t="shared" si="172"/>
        <v>1.7082785808147174E-2</v>
      </c>
      <c r="Q149" s="108">
        <f t="shared" si="173"/>
        <v>0.19035277949511054</v>
      </c>
      <c r="R149" s="108">
        <f t="shared" si="174"/>
        <v>6.8768996960486328E-2</v>
      </c>
      <c r="S149" s="108">
        <f t="shared" si="175"/>
        <v>0</v>
      </c>
      <c r="T149" s="108">
        <f t="shared" si="176"/>
        <v>0.44294221793014643</v>
      </c>
      <c r="U149" s="108">
        <f t="shared" si="177"/>
        <v>0.11805019305019306</v>
      </c>
      <c r="V149" s="108">
        <f t="shared" si="178"/>
        <v>0.12858284461963765</v>
      </c>
      <c r="W149" s="108">
        <f t="shared" si="179"/>
        <v>1.5752368363075567E-3</v>
      </c>
      <c r="X149" s="108">
        <f t="shared" si="180"/>
        <v>8.5344431798756518E-4</v>
      </c>
      <c r="Y149" s="42">
        <f t="shared" si="199"/>
        <v>0.96820849901801631</v>
      </c>
      <c r="Z149" s="109">
        <f t="shared" si="181"/>
        <v>0.19035277949511054</v>
      </c>
      <c r="AA149" s="109">
        <f t="shared" si="182"/>
        <v>0.13015808145594521</v>
      </c>
      <c r="AB149" s="110">
        <f t="shared" si="183"/>
        <v>0.11805019305019306</v>
      </c>
      <c r="AC149" s="111">
        <f t="shared" si="184"/>
        <v>45.384284352482204</v>
      </c>
      <c r="AD149" s="112">
        <f t="shared" si="185"/>
        <v>54.615715647517796</v>
      </c>
      <c r="AE149" s="112">
        <f t="shared" si="211"/>
        <v>48</v>
      </c>
      <c r="AF149" s="113">
        <f t="shared" si="220"/>
        <v>52</v>
      </c>
      <c r="AG149" s="114">
        <f t="shared" si="186"/>
        <v>28.12722924710425</v>
      </c>
      <c r="AH149" s="115">
        <f t="shared" si="187"/>
        <v>17.864426068109044</v>
      </c>
      <c r="AI149" s="115">
        <f t="shared" si="188"/>
        <v>45.693309095015607</v>
      </c>
      <c r="AJ149" s="116">
        <f t="shared" si="200"/>
        <v>91.684964410228901</v>
      </c>
      <c r="AK149" s="115">
        <f t="shared" si="201"/>
        <v>30.678126373320833</v>
      </c>
      <c r="AL149" s="115">
        <f t="shared" si="202"/>
        <v>19.484575451409551</v>
      </c>
      <c r="AM149" s="116">
        <f t="shared" si="203"/>
        <v>49.837298175269623</v>
      </c>
      <c r="AN149" s="115">
        <f t="shared" si="189"/>
        <v>0.12875632750643543</v>
      </c>
      <c r="AO149" s="115">
        <f t="shared" si="190"/>
        <v>0.14024419974066352</v>
      </c>
      <c r="AP149" s="115">
        <f t="shared" si="191"/>
        <v>0.2076161350114171</v>
      </c>
      <c r="AQ149" s="116">
        <f t="shared" si="204"/>
        <v>0.47661666225851607</v>
      </c>
      <c r="AR149" s="115">
        <f t="shared" si="205"/>
        <v>27.014650913861299</v>
      </c>
      <c r="AS149" s="115">
        <f t="shared" si="206"/>
        <v>29.424946890462529</v>
      </c>
      <c r="AT149" s="115">
        <f t="shared" si="207"/>
        <v>43.560402195676168</v>
      </c>
      <c r="AU149" s="117">
        <f t="shared" si="212"/>
        <v>2.1626339539158015</v>
      </c>
      <c r="AV149" s="118">
        <f t="shared" si="213"/>
        <v>0.19408076264585888</v>
      </c>
      <c r="AW149" s="118">
        <f t="shared" si="214"/>
        <v>0.78129758965405804</v>
      </c>
      <c r="AX149" s="118">
        <f t="shared" si="215"/>
        <v>5.0323503689270401</v>
      </c>
      <c r="AY149" s="118">
        <f t="shared" si="216"/>
        <v>1.3411905853637422</v>
      </c>
      <c r="AZ149" s="118">
        <f t="shared" si="217"/>
        <v>1.4608540332485711</v>
      </c>
      <c r="BA149" s="118">
        <f t="shared" si="221"/>
        <v>10.778326531109212</v>
      </c>
      <c r="BB149" s="119">
        <v>0.43560402195676173</v>
      </c>
      <c r="BC149" s="120">
        <v>0.29424946890462533</v>
      </c>
      <c r="BD149" s="121">
        <v>0.27014650913861293</v>
      </c>
      <c r="BE149" s="154">
        <f t="shared" si="218"/>
        <v>13.148819099320649</v>
      </c>
      <c r="BF149" s="222">
        <f t="shared" si="219"/>
        <v>74.685623087317126</v>
      </c>
      <c r="BG149" s="155">
        <f t="shared" si="208"/>
        <v>2.4550693682379467</v>
      </c>
      <c r="BH149" s="125">
        <f t="shared" si="192"/>
        <v>6.4879018617474049</v>
      </c>
      <c r="BI149" s="126">
        <f t="shared" si="209"/>
        <v>0.5822422879375766</v>
      </c>
      <c r="BJ149" s="126">
        <f t="shared" si="193"/>
        <v>-1.5625951793081161</v>
      </c>
      <c r="BK149" s="126">
        <f t="shared" si="194"/>
        <v>-10.06470073785408</v>
      </c>
      <c r="BL149" s="126">
        <f t="shared" si="195"/>
        <v>2.6823811707274845</v>
      </c>
      <c r="BM149" s="126">
        <f t="shared" si="196"/>
        <v>1.4608540332485711</v>
      </c>
      <c r="BN149" s="127">
        <f t="shared" si="210"/>
        <v>-0.41391656350115924</v>
      </c>
      <c r="BO149" s="128">
        <f t="shared" si="197"/>
        <v>1.4803901722519457</v>
      </c>
      <c r="BP149" s="129">
        <f t="shared" si="198"/>
        <v>8.9742770520385109E-2</v>
      </c>
      <c r="BQ149" s="107"/>
    </row>
    <row r="150" spans="1:69" x14ac:dyDescent="0.15">
      <c r="A150" s="37">
        <v>54</v>
      </c>
      <c r="B150" s="15" t="s">
        <v>132</v>
      </c>
      <c r="C150" s="15" t="s">
        <v>275</v>
      </c>
      <c r="D150" s="38">
        <v>9.1000000000000004E-3</v>
      </c>
      <c r="E150" s="39">
        <v>3.18</v>
      </c>
      <c r="F150" s="39">
        <v>39.61</v>
      </c>
      <c r="G150" s="39">
        <v>4.4000000000000004</v>
      </c>
      <c r="H150" s="39">
        <v>0</v>
      </c>
      <c r="I150" s="39">
        <v>14.76</v>
      </c>
      <c r="J150" s="39">
        <v>25.02</v>
      </c>
      <c r="K150" s="39">
        <v>12.88</v>
      </c>
      <c r="L150" s="39">
        <v>2.3900000000000001E-2</v>
      </c>
      <c r="M150" s="39">
        <v>2.9000000000000001E-2</v>
      </c>
      <c r="N150" s="40">
        <v>99.912000000000006</v>
      </c>
      <c r="O150" s="41">
        <f t="shared" ref="O150:O165" si="222">D150/$BS$13</f>
        <v>7.1316614420062699E-5</v>
      </c>
      <c r="P150" s="108">
        <f t="shared" ref="P150:P165" si="223">E150/$BS$14</f>
        <v>2.611695137976347E-2</v>
      </c>
      <c r="Q150" s="108">
        <f t="shared" ref="Q150:Q165" si="224">F150/$BS$15</f>
        <v>0.18953930607846478</v>
      </c>
      <c r="R150" s="108">
        <f t="shared" ref="R150:R165" si="225">G150/$BS$16</f>
        <v>5.5724417426545096E-2</v>
      </c>
      <c r="S150" s="108">
        <f t="shared" ref="S150:S165" si="226">H150/$BS$22</f>
        <v>0</v>
      </c>
      <c r="T150" s="108">
        <f t="shared" ref="T150:T165" si="227">I150/$BS$17</f>
        <v>0.47513278609367454</v>
      </c>
      <c r="U150" s="108">
        <f t="shared" ref="U150:U165" si="228">J150/$BS$18</f>
        <v>0.12075289575289576</v>
      </c>
      <c r="V150" s="108">
        <f t="shared" ref="V150:V165" si="229">K150/$BS$19</f>
        <v>0.11940497755594327</v>
      </c>
      <c r="W150" s="108">
        <f t="shared" ref="W150:W165" si="230">L150/$BS$20</f>
        <v>3.7610549837912693E-4</v>
      </c>
      <c r="X150" s="108">
        <f t="shared" ref="X150:X165" si="231">M150/$BS$21</f>
        <v>1.4723310661296485E-4</v>
      </c>
      <c r="Y150" s="42">
        <f t="shared" ref="Y150:Y165" si="232">O150+P150+Q150+R150+S150+T150+U150+V150+W150+X150</f>
        <v>0.98726598950669897</v>
      </c>
      <c r="Z150" s="109">
        <f t="shared" ref="Z150:Z165" si="233">Q150</f>
        <v>0.18953930607846478</v>
      </c>
      <c r="AA150" s="109">
        <f t="shared" ref="AA150:AA165" si="234">V150+W150</f>
        <v>0.1197810830543224</v>
      </c>
      <c r="AB150" s="110">
        <f t="shared" ref="AB150:AB165" si="235">U150</f>
        <v>0.12075289575289576</v>
      </c>
      <c r="AC150" s="111">
        <f t="shared" ref="AC150:AC165" si="236">((U150+V150+W150+X150+Q150)/Y150)*100</f>
        <v>43.576961281453791</v>
      </c>
      <c r="AD150" s="112">
        <f t="shared" ref="AD150:AD165" si="237">((O150+P150+R150+S150+T150)/Y150)*100</f>
        <v>56.423038718546216</v>
      </c>
      <c r="AE150" s="112">
        <f t="shared" si="211"/>
        <v>48</v>
      </c>
      <c r="AF150" s="113">
        <f t="shared" si="220"/>
        <v>52</v>
      </c>
      <c r="AG150" s="114">
        <f t="shared" ref="AG150:AG165" si="238">J150*$BS$28/$BS$18</f>
        <v>28.771188706563702</v>
      </c>
      <c r="AH150" s="115">
        <f t="shared" ref="AH150:AH165" si="239">K150*$BS$24/$BS$19</f>
        <v>16.589315627775377</v>
      </c>
      <c r="AI150" s="115">
        <f t="shared" ref="AI150:AI165" si="240">F150*$BS$25/$BS$15</f>
        <v>45.498038543327503</v>
      </c>
      <c r="AJ150" s="116">
        <f t="shared" ref="AJ150:AJ165" si="241">AI150+AH150+AG150</f>
        <v>90.858542877666579</v>
      </c>
      <c r="AK150" s="115">
        <f t="shared" ref="AK150:AK165" si="242">AG150*100/AJ150</f>
        <v>31.665914723397776</v>
      </c>
      <c r="AL150" s="115">
        <f t="shared" ref="AL150:AL165" si="243">AH150*100/AJ150</f>
        <v>18.258399378153687</v>
      </c>
      <c r="AM150" s="116">
        <f t="shared" ref="AM150:AM165" si="244">AI150*100/AJ150</f>
        <v>50.07568589844854</v>
      </c>
      <c r="AN150" s="115">
        <f t="shared" ref="AN150:AN165" si="245">AK150/$BS$28</f>
        <v>0.13290208265333883</v>
      </c>
      <c r="AO150" s="115">
        <f t="shared" ref="AO150:AO165" si="246">AL150/$BS$24</f>
        <v>0.13141854774923262</v>
      </c>
      <c r="AP150" s="115">
        <f t="shared" ref="AP150:AP165" si="247">AM150/$BS$25</f>
        <v>0.20860922933098713</v>
      </c>
      <c r="AQ150" s="116">
        <f t="shared" ref="AQ150:AQ165" si="248">AP150+AO150+AN150</f>
        <v>0.47292985973355861</v>
      </c>
      <c r="AR150" s="115">
        <f t="shared" ref="AR150:AR165" si="249">AN150*100/AQ150</f>
        <v>28.101859063881864</v>
      </c>
      <c r="AS150" s="115">
        <f t="shared" ref="AS150:AS165" si="250">AO150*100/AQ150</f>
        <v>27.788168804412521</v>
      </c>
      <c r="AT150" s="115">
        <f t="shared" ref="AT150:AT165" si="251">AP150*100/AQ150</f>
        <v>44.109972131705611</v>
      </c>
      <c r="AU150" s="117">
        <f t="shared" si="212"/>
        <v>2.1118243604288218</v>
      </c>
      <c r="AV150" s="118">
        <f t="shared" si="213"/>
        <v>0.29099195984756332</v>
      </c>
      <c r="AW150" s="118">
        <f t="shared" si="214"/>
        <v>0.6208748181412328</v>
      </c>
      <c r="AX150" s="118">
        <f t="shared" si="215"/>
        <v>5.2938728798324073</v>
      </c>
      <c r="AY150" s="118">
        <f t="shared" si="216"/>
        <v>1.3454143740387003</v>
      </c>
      <c r="AZ150" s="118">
        <f t="shared" si="217"/>
        <v>1.3303960301232109</v>
      </c>
      <c r="BA150" s="118">
        <f t="shared" si="221"/>
        <v>10.702382462564373</v>
      </c>
      <c r="BB150" s="119">
        <v>0.4410997213170561</v>
      </c>
      <c r="BC150" s="120">
        <v>0.27788168804412527</v>
      </c>
      <c r="BD150" s="121">
        <v>0.28101859063881868</v>
      </c>
      <c r="BE150" s="154">
        <f t="shared" si="218"/>
        <v>11.253547968291148</v>
      </c>
      <c r="BF150" s="222">
        <f t="shared" si="219"/>
        <v>73.594184752191055</v>
      </c>
      <c r="BG150" s="155">
        <f t="shared" si="208"/>
        <v>2.0704892207401575</v>
      </c>
      <c r="BH150" s="125">
        <f t="shared" ref="BH150:BH165" si="252">AU150*3</f>
        <v>6.3354730812864659</v>
      </c>
      <c r="BI150" s="126">
        <f t="shared" si="209"/>
        <v>0.87297587954268996</v>
      </c>
      <c r="BJ150" s="126">
        <f t="shared" ref="BJ150:BJ165" si="253">-2*AW150</f>
        <v>-1.2417496362824656</v>
      </c>
      <c r="BK150" s="126">
        <f t="shared" ref="BK150:BK165" si="254">-2*AX150</f>
        <v>-10.587745759664815</v>
      </c>
      <c r="BL150" s="126">
        <f t="shared" ref="BL150:BL165" si="255">2*AY150</f>
        <v>2.6908287480774007</v>
      </c>
      <c r="BM150" s="126">
        <f t="shared" ref="BM150:BM165" si="256">AZ150</f>
        <v>1.3303960301232109</v>
      </c>
      <c r="BN150" s="127">
        <f t="shared" si="210"/>
        <v>-0.59982165691751244</v>
      </c>
      <c r="BO150" s="128">
        <f t="shared" ref="BO150:BO165" si="257">Q150/V150</f>
        <v>1.5873651999948024</v>
      </c>
      <c r="BP150" s="129">
        <f t="shared" ref="BP150:BP165" si="258">P150/Q150</f>
        <v>0.13779174314878873</v>
      </c>
      <c r="BQ150" s="107"/>
    </row>
    <row r="151" spans="1:69" s="153" customFormat="1" x14ac:dyDescent="0.15">
      <c r="A151" s="37">
        <v>55</v>
      </c>
      <c r="B151" s="15" t="s">
        <v>133</v>
      </c>
      <c r="C151" s="15" t="s">
        <v>275</v>
      </c>
      <c r="D151" s="38">
        <v>0</v>
      </c>
      <c r="E151" s="39">
        <v>3.16</v>
      </c>
      <c r="F151" s="39">
        <v>40</v>
      </c>
      <c r="G151" s="39">
        <v>4.46</v>
      </c>
      <c r="H151" s="39">
        <v>0</v>
      </c>
      <c r="I151" s="39">
        <v>14.68</v>
      </c>
      <c r="J151" s="39">
        <v>24.82</v>
      </c>
      <c r="K151" s="39">
        <v>13.09</v>
      </c>
      <c r="L151" s="39">
        <v>1.38E-2</v>
      </c>
      <c r="M151" s="39">
        <v>3.1899999999999998E-2</v>
      </c>
      <c r="N151" s="40">
        <v>100.2556</v>
      </c>
      <c r="O151" s="41">
        <f t="shared" si="222"/>
        <v>0</v>
      </c>
      <c r="P151" s="108">
        <f t="shared" si="223"/>
        <v>2.59526938239159E-2</v>
      </c>
      <c r="Q151" s="108">
        <f t="shared" si="224"/>
        <v>0.19140550979900506</v>
      </c>
      <c r="R151" s="108">
        <f t="shared" si="225"/>
        <v>5.6484295845997977E-2</v>
      </c>
      <c r="S151" s="108">
        <f t="shared" si="226"/>
        <v>0</v>
      </c>
      <c r="T151" s="108">
        <f t="shared" si="227"/>
        <v>0.4725575406405923</v>
      </c>
      <c r="U151" s="108">
        <f t="shared" si="228"/>
        <v>0.1197876447876448</v>
      </c>
      <c r="V151" s="108">
        <f t="shared" si="229"/>
        <v>0.12135179784218147</v>
      </c>
      <c r="W151" s="108">
        <f t="shared" si="230"/>
        <v>2.1716551789255028E-4</v>
      </c>
      <c r="X151" s="108">
        <f t="shared" si="231"/>
        <v>1.6195641727426131E-4</v>
      </c>
      <c r="Y151" s="42">
        <f t="shared" si="232"/>
        <v>0.98791860467450432</v>
      </c>
      <c r="Z151" s="109">
        <f t="shared" si="233"/>
        <v>0.19140550979900506</v>
      </c>
      <c r="AA151" s="109">
        <f t="shared" si="234"/>
        <v>0.12156896336007403</v>
      </c>
      <c r="AB151" s="110">
        <f t="shared" si="235"/>
        <v>0.1197876447876448</v>
      </c>
      <c r="AC151" s="111">
        <f t="shared" si="236"/>
        <v>43.821836365419628</v>
      </c>
      <c r="AD151" s="112">
        <f t="shared" si="237"/>
        <v>56.178163634580372</v>
      </c>
      <c r="AE151" s="112">
        <f t="shared" si="211"/>
        <v>48</v>
      </c>
      <c r="AF151" s="113">
        <f t="shared" si="220"/>
        <v>52</v>
      </c>
      <c r="AG151" s="114">
        <f t="shared" si="238"/>
        <v>28.541203185328186</v>
      </c>
      <c r="AH151" s="115">
        <f t="shared" si="239"/>
        <v>16.859793599967364</v>
      </c>
      <c r="AI151" s="115">
        <f t="shared" si="240"/>
        <v>45.946012161906097</v>
      </c>
      <c r="AJ151" s="116">
        <f t="shared" si="241"/>
        <v>91.347008947201644</v>
      </c>
      <c r="AK151" s="115">
        <f t="shared" si="242"/>
        <v>31.244814158967081</v>
      </c>
      <c r="AL151" s="115">
        <f t="shared" si="243"/>
        <v>18.456864427506638</v>
      </c>
      <c r="AM151" s="116">
        <f t="shared" si="244"/>
        <v>50.298321413526288</v>
      </c>
      <c r="AN151" s="115">
        <f t="shared" si="245"/>
        <v>0.13113472041200799</v>
      </c>
      <c r="AO151" s="115">
        <f t="shared" si="246"/>
        <v>0.13284704035829187</v>
      </c>
      <c r="AP151" s="115">
        <f t="shared" si="247"/>
        <v>0.20953670186359033</v>
      </c>
      <c r="AQ151" s="116">
        <f t="shared" si="248"/>
        <v>0.47351846263389019</v>
      </c>
      <c r="AR151" s="115">
        <f t="shared" si="249"/>
        <v>27.693686890810273</v>
      </c>
      <c r="AS151" s="115">
        <f t="shared" si="250"/>
        <v>28.055303191209479</v>
      </c>
      <c r="AT151" s="115">
        <f t="shared" si="251"/>
        <v>44.251009917980248</v>
      </c>
      <c r="AU151" s="117">
        <f t="shared" si="212"/>
        <v>2.1312085811793722</v>
      </c>
      <c r="AV151" s="118">
        <f t="shared" si="213"/>
        <v>0.28897080256640545</v>
      </c>
      <c r="AW151" s="118">
        <f t="shared" si="214"/>
        <v>0.62892555253647675</v>
      </c>
      <c r="AX151" s="118">
        <f t="shared" si="215"/>
        <v>5.2617016447009579</v>
      </c>
      <c r="AY151" s="118">
        <f t="shared" si="216"/>
        <v>1.3337779918602017</v>
      </c>
      <c r="AZ151" s="118">
        <f t="shared" si="217"/>
        <v>1.3511940861806162</v>
      </c>
      <c r="BA151" s="118">
        <f t="shared" si="221"/>
        <v>10.706807856457626</v>
      </c>
      <c r="BB151" s="119">
        <v>0.44251009917980239</v>
      </c>
      <c r="BC151" s="120">
        <v>0.28055303191209491</v>
      </c>
      <c r="BD151" s="121">
        <v>0.27693686890810282</v>
      </c>
      <c r="BE151" s="154">
        <f t="shared" si="218"/>
        <v>11.348951692821732</v>
      </c>
      <c r="BF151" s="222">
        <f t="shared" si="219"/>
        <v>74.116028239128823</v>
      </c>
      <c r="BG151" s="155">
        <f t="shared" si="208"/>
        <v>2.1028480603742108</v>
      </c>
      <c r="BH151" s="125">
        <f t="shared" si="252"/>
        <v>6.3936257435381165</v>
      </c>
      <c r="BI151" s="126">
        <f t="shared" si="209"/>
        <v>0.86691240769921629</v>
      </c>
      <c r="BJ151" s="126">
        <f t="shared" si="253"/>
        <v>-1.2578511050729535</v>
      </c>
      <c r="BK151" s="126">
        <f t="shared" si="254"/>
        <v>-10.523403289401916</v>
      </c>
      <c r="BL151" s="126">
        <f t="shared" si="255"/>
        <v>2.6675559837204035</v>
      </c>
      <c r="BM151" s="126">
        <f t="shared" si="256"/>
        <v>1.3511940861806162</v>
      </c>
      <c r="BN151" s="127">
        <f t="shared" si="210"/>
        <v>-0.50196617333651661</v>
      </c>
      <c r="BO151" s="128">
        <f t="shared" si="257"/>
        <v>1.5772779077235324</v>
      </c>
      <c r="BP151" s="129">
        <f t="shared" si="258"/>
        <v>0.13559010840998686</v>
      </c>
      <c r="BQ151" s="107"/>
    </row>
    <row r="152" spans="1:69" s="153" customFormat="1" x14ac:dyDescent="0.15">
      <c r="A152" s="37">
        <v>56</v>
      </c>
      <c r="B152" s="15" t="s">
        <v>134</v>
      </c>
      <c r="C152" s="15" t="s">
        <v>275</v>
      </c>
      <c r="D152" s="38">
        <v>0</v>
      </c>
      <c r="E152" s="39">
        <v>3.06</v>
      </c>
      <c r="F152" s="39">
        <v>39.619999999999997</v>
      </c>
      <c r="G152" s="39">
        <v>4.49</v>
      </c>
      <c r="H152" s="39">
        <v>0</v>
      </c>
      <c r="I152" s="39">
        <v>14.52</v>
      </c>
      <c r="J152" s="39">
        <v>25.41</v>
      </c>
      <c r="K152" s="39">
        <v>13.47</v>
      </c>
      <c r="L152" s="39">
        <v>2.52E-2</v>
      </c>
      <c r="M152" s="39">
        <v>0</v>
      </c>
      <c r="N152" s="40">
        <v>100.5951</v>
      </c>
      <c r="O152" s="41">
        <f t="shared" si="222"/>
        <v>0</v>
      </c>
      <c r="P152" s="108">
        <f t="shared" si="223"/>
        <v>2.5131406044678055E-2</v>
      </c>
      <c r="Q152" s="108">
        <f t="shared" si="224"/>
        <v>0.18958715745591451</v>
      </c>
      <c r="R152" s="108">
        <f t="shared" si="225"/>
        <v>5.6864235055724424E-2</v>
      </c>
      <c r="S152" s="108">
        <f t="shared" si="226"/>
        <v>0</v>
      </c>
      <c r="T152" s="108">
        <f t="shared" si="227"/>
        <v>0.46740704973442776</v>
      </c>
      <c r="U152" s="108">
        <f t="shared" si="228"/>
        <v>0.12263513513513515</v>
      </c>
      <c r="V152" s="108">
        <f t="shared" si="229"/>
        <v>0.12487461550299347</v>
      </c>
      <c r="W152" s="108">
        <f t="shared" si="230"/>
        <v>3.9656311962987442E-4</v>
      </c>
      <c r="X152" s="108">
        <f t="shared" si="231"/>
        <v>0</v>
      </c>
      <c r="Y152" s="42">
        <f t="shared" si="232"/>
        <v>0.98689616204850328</v>
      </c>
      <c r="Z152" s="109">
        <f t="shared" si="233"/>
        <v>0.18958715745591451</v>
      </c>
      <c r="AA152" s="109">
        <f t="shared" si="234"/>
        <v>0.12527117862262335</v>
      </c>
      <c r="AB152" s="110">
        <f t="shared" si="235"/>
        <v>0.12263513513513515</v>
      </c>
      <c r="AC152" s="111">
        <f t="shared" si="236"/>
        <v>44.330243447858436</v>
      </c>
      <c r="AD152" s="112">
        <f t="shared" si="237"/>
        <v>55.669756552141557</v>
      </c>
      <c r="AE152" s="112">
        <f t="shared" si="211"/>
        <v>48</v>
      </c>
      <c r="AF152" s="113">
        <f t="shared" si="220"/>
        <v>52</v>
      </c>
      <c r="AG152" s="114">
        <f t="shared" si="238"/>
        <v>29.219660472972976</v>
      </c>
      <c r="AH152" s="115">
        <f t="shared" si="239"/>
        <v>17.34922993060049</v>
      </c>
      <c r="AI152" s="115">
        <f t="shared" si="240"/>
        <v>45.509525046367976</v>
      </c>
      <c r="AJ152" s="116">
        <f t="shared" si="241"/>
        <v>92.078415449941446</v>
      </c>
      <c r="AK152" s="115">
        <f t="shared" si="242"/>
        <v>31.733452764354183</v>
      </c>
      <c r="AL152" s="115">
        <f t="shared" si="243"/>
        <v>18.841798966482457</v>
      </c>
      <c r="AM152" s="116">
        <f t="shared" si="244"/>
        <v>49.424748269163359</v>
      </c>
      <c r="AN152" s="115">
        <f t="shared" si="245"/>
        <v>0.1331855403200394</v>
      </c>
      <c r="AO152" s="115">
        <f t="shared" si="246"/>
        <v>0.13561768509242181</v>
      </c>
      <c r="AP152" s="115">
        <f t="shared" si="247"/>
        <v>0.20589750217735212</v>
      </c>
      <c r="AQ152" s="116">
        <f t="shared" si="248"/>
        <v>0.4747007275898133</v>
      </c>
      <c r="AR152" s="115">
        <f t="shared" si="249"/>
        <v>28.056738188765618</v>
      </c>
      <c r="AS152" s="115">
        <f t="shared" si="250"/>
        <v>28.569091473904045</v>
      </c>
      <c r="AT152" s="115">
        <f t="shared" si="251"/>
        <v>43.374170337330341</v>
      </c>
      <c r="AU152" s="117">
        <f t="shared" si="212"/>
        <v>2.1131490953275844</v>
      </c>
      <c r="AV152" s="118">
        <f t="shared" si="213"/>
        <v>0.28011606197519295</v>
      </c>
      <c r="AW152" s="118">
        <f t="shared" si="214"/>
        <v>0.63381195475986329</v>
      </c>
      <c r="AX152" s="118">
        <f t="shared" si="215"/>
        <v>5.209745204000515</v>
      </c>
      <c r="AY152" s="118">
        <f t="shared" si="216"/>
        <v>1.3668980976543585</v>
      </c>
      <c r="AZ152" s="118">
        <f t="shared" si="217"/>
        <v>1.3918594714987031</v>
      </c>
      <c r="BA152" s="118">
        <f t="shared" si="221"/>
        <v>10.715463823241024</v>
      </c>
      <c r="BB152" s="119">
        <v>0.43374170337330331</v>
      </c>
      <c r="BC152" s="120">
        <v>0.2856909147390404</v>
      </c>
      <c r="BD152" s="121">
        <v>0.28056738188765612</v>
      </c>
      <c r="BE152" s="154">
        <f t="shared" si="218"/>
        <v>12.508877719933658</v>
      </c>
      <c r="BF152" s="222">
        <f t="shared" si="219"/>
        <v>73.449586830477557</v>
      </c>
      <c r="BG152" s="155">
        <f t="shared" si="208"/>
        <v>2.2969297506052335</v>
      </c>
      <c r="BH152" s="125">
        <f t="shared" si="252"/>
        <v>6.3394472859827538</v>
      </c>
      <c r="BI152" s="126">
        <f t="shared" si="209"/>
        <v>0.84034818592557881</v>
      </c>
      <c r="BJ152" s="126">
        <f t="shared" si="253"/>
        <v>-1.2676239095197266</v>
      </c>
      <c r="BK152" s="126">
        <f t="shared" si="254"/>
        <v>-10.41949040800103</v>
      </c>
      <c r="BL152" s="126">
        <f t="shared" si="255"/>
        <v>2.7337961953087171</v>
      </c>
      <c r="BM152" s="126">
        <f t="shared" si="256"/>
        <v>1.3918594714987031</v>
      </c>
      <c r="BN152" s="127">
        <f t="shared" si="210"/>
        <v>-0.381663178805004</v>
      </c>
      <c r="BO152" s="128">
        <f t="shared" si="257"/>
        <v>1.5182201498059449</v>
      </c>
      <c r="BP152" s="129">
        <f t="shared" si="258"/>
        <v>0.13255858878796664</v>
      </c>
      <c r="BQ152" s="107"/>
    </row>
    <row r="153" spans="1:69" x14ac:dyDescent="0.15">
      <c r="A153" s="37">
        <v>57</v>
      </c>
      <c r="B153" s="15" t="s">
        <v>135</v>
      </c>
      <c r="C153" s="15" t="s">
        <v>275</v>
      </c>
      <c r="D153" s="38">
        <v>0</v>
      </c>
      <c r="E153" s="39">
        <v>3.17</v>
      </c>
      <c r="F153" s="39">
        <v>38.840000000000003</v>
      </c>
      <c r="G153" s="39">
        <v>4.47</v>
      </c>
      <c r="H153" s="39">
        <v>0</v>
      </c>
      <c r="I153" s="39">
        <v>14.7</v>
      </c>
      <c r="J153" s="39">
        <v>25.16</v>
      </c>
      <c r="K153" s="39">
        <v>13.64</v>
      </c>
      <c r="L153" s="39">
        <v>3.9800000000000002E-2</v>
      </c>
      <c r="M153" s="39">
        <v>1.78E-2</v>
      </c>
      <c r="N153" s="40">
        <v>100.0376</v>
      </c>
      <c r="O153" s="41">
        <f t="shared" si="222"/>
        <v>0</v>
      </c>
      <c r="P153" s="108">
        <f t="shared" si="223"/>
        <v>2.6034822601839681E-2</v>
      </c>
      <c r="Q153" s="108">
        <f t="shared" si="224"/>
        <v>0.18585475001483395</v>
      </c>
      <c r="R153" s="108">
        <f t="shared" si="225"/>
        <v>5.6610942249240126E-2</v>
      </c>
      <c r="S153" s="108">
        <f t="shared" si="226"/>
        <v>0</v>
      </c>
      <c r="T153" s="108">
        <f t="shared" si="227"/>
        <v>0.47320135200386282</v>
      </c>
      <c r="U153" s="108">
        <f t="shared" si="228"/>
        <v>0.12142857142857144</v>
      </c>
      <c r="V153" s="108">
        <f t="shared" si="229"/>
        <v>0.12645061287756726</v>
      </c>
      <c r="W153" s="108">
        <f t="shared" si="230"/>
        <v>6.2631794290750017E-4</v>
      </c>
      <c r="X153" s="108">
        <f t="shared" si="231"/>
        <v>9.0370665438302555E-5</v>
      </c>
      <c r="Y153" s="42">
        <f t="shared" si="232"/>
        <v>0.99029773978426106</v>
      </c>
      <c r="Z153" s="109">
        <f t="shared" si="233"/>
        <v>0.18585475001483395</v>
      </c>
      <c r="AA153" s="109">
        <f t="shared" si="234"/>
        <v>0.12707693082047475</v>
      </c>
      <c r="AB153" s="110">
        <f t="shared" si="235"/>
        <v>0.12142857142857144</v>
      </c>
      <c r="AC153" s="111">
        <f t="shared" si="236"/>
        <v>43.870707311112781</v>
      </c>
      <c r="AD153" s="112">
        <f t="shared" si="237"/>
        <v>56.129292688887212</v>
      </c>
      <c r="AE153" s="112">
        <f t="shared" si="211"/>
        <v>48</v>
      </c>
      <c r="AF153" s="113">
        <f t="shared" si="220"/>
        <v>52</v>
      </c>
      <c r="AG153" s="114">
        <f t="shared" si="238"/>
        <v>28.932178571428569</v>
      </c>
      <c r="AH153" s="115">
        <f t="shared" si="239"/>
        <v>17.568188289041629</v>
      </c>
      <c r="AI153" s="115">
        <f t="shared" si="240"/>
        <v>44.613577809210817</v>
      </c>
      <c r="AJ153" s="116">
        <f t="shared" si="241"/>
        <v>91.113944669681018</v>
      </c>
      <c r="AK153" s="115">
        <f t="shared" si="242"/>
        <v>31.753842593817595</v>
      </c>
      <c r="AL153" s="115">
        <f t="shared" si="243"/>
        <v>19.281558221117827</v>
      </c>
      <c r="AM153" s="116">
        <f t="shared" si="244"/>
        <v>48.964599185064571</v>
      </c>
      <c r="AN153" s="115">
        <f t="shared" si="245"/>
        <v>0.13327111658790672</v>
      </c>
      <c r="AO153" s="115">
        <f t="shared" si="246"/>
        <v>0.13878294188227022</v>
      </c>
      <c r="AP153" s="115">
        <f t="shared" si="247"/>
        <v>0.20398057694529689</v>
      </c>
      <c r="AQ153" s="116">
        <f t="shared" si="248"/>
        <v>0.47603463541547386</v>
      </c>
      <c r="AR153" s="115">
        <f t="shared" si="249"/>
        <v>27.996096643596164</v>
      </c>
      <c r="AS153" s="115">
        <f t="shared" si="250"/>
        <v>29.153958883925146</v>
      </c>
      <c r="AT153" s="115">
        <f t="shared" si="251"/>
        <v>42.849944472478683</v>
      </c>
      <c r="AU153" s="117">
        <f t="shared" si="212"/>
        <v>2.0644319057100464</v>
      </c>
      <c r="AV153" s="118">
        <f t="shared" si="213"/>
        <v>0.28918883393859485</v>
      </c>
      <c r="AW153" s="118">
        <f t="shared" si="214"/>
        <v>0.62882135313900911</v>
      </c>
      <c r="AX153" s="118">
        <f t="shared" si="215"/>
        <v>5.2562120086999906</v>
      </c>
      <c r="AY153" s="118">
        <f t="shared" si="216"/>
        <v>1.3488007010954854</v>
      </c>
      <c r="AZ153" s="118">
        <f t="shared" si="217"/>
        <v>1.4045843848500184</v>
      </c>
      <c r="BA153" s="118">
        <f t="shared" si="221"/>
        <v>10.702850353494551</v>
      </c>
      <c r="BB153" s="119">
        <v>0.42849944472478685</v>
      </c>
      <c r="BC153" s="120">
        <v>0.29153958883925141</v>
      </c>
      <c r="BD153" s="121">
        <v>0.27996096643596169</v>
      </c>
      <c r="BE153" s="154">
        <f t="shared" si="218"/>
        <v>13.602819103953395</v>
      </c>
      <c r="BF153" s="222">
        <f t="shared" si="219"/>
        <v>73.383887817572926</v>
      </c>
      <c r="BG153" s="155">
        <f t="shared" si="208"/>
        <v>2.4955693778181347</v>
      </c>
      <c r="BH153" s="125">
        <f t="shared" si="252"/>
        <v>6.1932957171301393</v>
      </c>
      <c r="BI153" s="126">
        <f t="shared" si="209"/>
        <v>0.86756650181578454</v>
      </c>
      <c r="BJ153" s="126">
        <f t="shared" si="253"/>
        <v>-1.2576427062780182</v>
      </c>
      <c r="BK153" s="126">
        <f t="shared" si="254"/>
        <v>-10.512424017399981</v>
      </c>
      <c r="BL153" s="126">
        <f t="shared" si="255"/>
        <v>2.6976014021909709</v>
      </c>
      <c r="BM153" s="126">
        <f t="shared" si="256"/>
        <v>1.4045843848500184</v>
      </c>
      <c r="BN153" s="127">
        <f t="shared" ref="BN153:BN165" si="259">BM153+BL153+BK153+BJ153+BH153+BI153</f>
        <v>-0.60701871769108617</v>
      </c>
      <c r="BO153" s="128">
        <f t="shared" si="257"/>
        <v>1.4697813303189231</v>
      </c>
      <c r="BP153" s="129">
        <f t="shared" si="258"/>
        <v>0.14008155616018272</v>
      </c>
      <c r="BQ153" s="107"/>
    </row>
    <row r="154" spans="1:69" x14ac:dyDescent="0.15">
      <c r="A154" s="37">
        <v>65</v>
      </c>
      <c r="B154" s="15" t="s">
        <v>143</v>
      </c>
      <c r="C154" s="15" t="s">
        <v>275</v>
      </c>
      <c r="D154" s="38">
        <v>0</v>
      </c>
      <c r="E154" s="39">
        <v>3.38</v>
      </c>
      <c r="F154" s="39">
        <v>39.53</v>
      </c>
      <c r="G154" s="39">
        <v>3.07</v>
      </c>
      <c r="H154" s="39">
        <v>2.3999999999999998E-3</v>
      </c>
      <c r="I154" s="39">
        <v>15.44</v>
      </c>
      <c r="J154" s="39">
        <v>24.9</v>
      </c>
      <c r="K154" s="39">
        <v>12.89</v>
      </c>
      <c r="L154" s="39">
        <v>2.3699999999999999E-2</v>
      </c>
      <c r="M154" s="39">
        <v>0</v>
      </c>
      <c r="N154" s="40">
        <v>99.236099999999993</v>
      </c>
      <c r="O154" s="41">
        <f t="shared" si="222"/>
        <v>0</v>
      </c>
      <c r="P154" s="108">
        <f t="shared" si="223"/>
        <v>2.7759526938239156E-2</v>
      </c>
      <c r="Q154" s="108">
        <f t="shared" si="224"/>
        <v>0.18915649505886678</v>
      </c>
      <c r="R154" s="108">
        <f t="shared" si="225"/>
        <v>3.8880445795339412E-2</v>
      </c>
      <c r="S154" s="108">
        <f t="shared" si="226"/>
        <v>3.2033487808154645E-5</v>
      </c>
      <c r="T154" s="108">
        <f t="shared" si="227"/>
        <v>0.49702237244487363</v>
      </c>
      <c r="U154" s="108">
        <f t="shared" si="228"/>
        <v>0.12017374517374517</v>
      </c>
      <c r="V154" s="108">
        <f t="shared" si="229"/>
        <v>0.11949768328385937</v>
      </c>
      <c r="W154" s="108">
        <f t="shared" si="230"/>
        <v>3.7295817203285807E-4</v>
      </c>
      <c r="X154" s="108">
        <f t="shared" si="231"/>
        <v>0</v>
      </c>
      <c r="Y154" s="42">
        <f t="shared" si="232"/>
        <v>0.9928952603547645</v>
      </c>
      <c r="Z154" s="109">
        <f t="shared" si="233"/>
        <v>0.18915649505886678</v>
      </c>
      <c r="AA154" s="109">
        <f t="shared" si="234"/>
        <v>0.11987064145589223</v>
      </c>
      <c r="AB154" s="110">
        <f t="shared" si="235"/>
        <v>0.12017374517374517</v>
      </c>
      <c r="AC154" s="111">
        <f t="shared" si="236"/>
        <v>43.227206214596031</v>
      </c>
      <c r="AD154" s="112">
        <f t="shared" si="237"/>
        <v>56.772793785403977</v>
      </c>
      <c r="AE154" s="112">
        <f t="shared" si="211"/>
        <v>48</v>
      </c>
      <c r="AF154" s="113">
        <f t="shared" si="220"/>
        <v>52</v>
      </c>
      <c r="AG154" s="114">
        <f t="shared" si="238"/>
        <v>28.633197393822389</v>
      </c>
      <c r="AH154" s="115">
        <f t="shared" si="239"/>
        <v>16.602195531213091</v>
      </c>
      <c r="AI154" s="115">
        <f t="shared" si="240"/>
        <v>45.406146519003698</v>
      </c>
      <c r="AJ154" s="116">
        <f t="shared" si="241"/>
        <v>90.641539444039182</v>
      </c>
      <c r="AK154" s="115">
        <f t="shared" si="242"/>
        <v>31.589487082244585</v>
      </c>
      <c r="AL154" s="115">
        <f t="shared" si="243"/>
        <v>18.316321228704478</v>
      </c>
      <c r="AM154" s="116">
        <f t="shared" si="244"/>
        <v>50.09419168905093</v>
      </c>
      <c r="AN154" s="115">
        <f t="shared" si="245"/>
        <v>0.13258131526764144</v>
      </c>
      <c r="AO154" s="115">
        <f t="shared" si="246"/>
        <v>0.13183545206404573</v>
      </c>
      <c r="AP154" s="115">
        <f t="shared" si="247"/>
        <v>0.20868632220842778</v>
      </c>
      <c r="AQ154" s="116">
        <f t="shared" si="248"/>
        <v>0.47310308954011498</v>
      </c>
      <c r="AR154" s="115">
        <f t="shared" si="249"/>
        <v>28.023768645543733</v>
      </c>
      <c r="AS154" s="115">
        <f t="shared" si="250"/>
        <v>27.866115224949773</v>
      </c>
      <c r="AT154" s="115">
        <f t="shared" si="251"/>
        <v>44.110116129506487</v>
      </c>
      <c r="AU154" s="117">
        <f t="shared" si="212"/>
        <v>2.0956102105916856</v>
      </c>
      <c r="AV154" s="118">
        <f t="shared" si="213"/>
        <v>0.30753978643379415</v>
      </c>
      <c r="AW154" s="118">
        <f t="shared" si="214"/>
        <v>0.43074523650754504</v>
      </c>
      <c r="AX154" s="118">
        <f t="shared" si="215"/>
        <v>5.5063674036878236</v>
      </c>
      <c r="AY154" s="118">
        <f t="shared" si="216"/>
        <v>1.3313702358080288</v>
      </c>
      <c r="AZ154" s="118">
        <f t="shared" si="217"/>
        <v>1.3238803412686122</v>
      </c>
      <c r="BA154" s="118">
        <f t="shared" si="221"/>
        <v>10.687973427863694</v>
      </c>
      <c r="BB154" s="119">
        <v>0.44110116129506488</v>
      </c>
      <c r="BC154" s="120">
        <v>0.27866115224949772</v>
      </c>
      <c r="BD154" s="121">
        <v>0.28023768645543745</v>
      </c>
      <c r="BE154" s="154">
        <f t="shared" si="218"/>
        <v>11.312237679320535</v>
      </c>
      <c r="BF154" s="222">
        <f t="shared" si="219"/>
        <v>73.686743329332202</v>
      </c>
      <c r="BG154" s="155">
        <f t="shared" si="208"/>
        <v>2.0839048858912319</v>
      </c>
      <c r="BH154" s="125">
        <f t="shared" si="252"/>
        <v>6.2868306317750573</v>
      </c>
      <c r="BI154" s="126">
        <f t="shared" si="209"/>
        <v>0.9226193593013825</v>
      </c>
      <c r="BJ154" s="126">
        <f t="shared" si="253"/>
        <v>-0.86149047301509007</v>
      </c>
      <c r="BK154" s="126">
        <f t="shared" si="254"/>
        <v>-11.012734807375647</v>
      </c>
      <c r="BL154" s="126">
        <f t="shared" si="255"/>
        <v>2.6627404716160576</v>
      </c>
      <c r="BM154" s="126">
        <f t="shared" si="256"/>
        <v>1.3238803412686122</v>
      </c>
      <c r="BN154" s="127">
        <f t="shared" si="259"/>
        <v>-0.67815447642962745</v>
      </c>
      <c r="BO154" s="128">
        <f t="shared" si="257"/>
        <v>1.5829302281077466</v>
      </c>
      <c r="BP154" s="129">
        <f t="shared" si="258"/>
        <v>0.14675428897961026</v>
      </c>
      <c r="BQ154" s="107"/>
    </row>
    <row r="155" spans="1:69" x14ac:dyDescent="0.15">
      <c r="A155" s="37">
        <v>66</v>
      </c>
      <c r="B155" s="15" t="s">
        <v>144</v>
      </c>
      <c r="C155" s="15" t="s">
        <v>275</v>
      </c>
      <c r="D155" s="38">
        <v>0</v>
      </c>
      <c r="E155" s="39">
        <v>3.75</v>
      </c>
      <c r="F155" s="39">
        <v>41.04</v>
      </c>
      <c r="G155" s="39">
        <v>2.92</v>
      </c>
      <c r="H155" s="39">
        <v>0</v>
      </c>
      <c r="I155" s="39">
        <v>14.71</v>
      </c>
      <c r="J155" s="39">
        <v>23.9</v>
      </c>
      <c r="K155" s="39">
        <v>12.03</v>
      </c>
      <c r="L155" s="39">
        <v>0</v>
      </c>
      <c r="M155" s="39">
        <v>0.16270000000000001</v>
      </c>
      <c r="N155" s="40">
        <v>98.512699999999995</v>
      </c>
      <c r="O155" s="41">
        <f t="shared" si="222"/>
        <v>0</v>
      </c>
      <c r="P155" s="108">
        <f t="shared" si="223"/>
        <v>3.0798291721419183E-2</v>
      </c>
      <c r="Q155" s="108">
        <f t="shared" si="224"/>
        <v>0.1963820530537792</v>
      </c>
      <c r="R155" s="108">
        <f t="shared" si="225"/>
        <v>3.6980749746707196E-2</v>
      </c>
      <c r="S155" s="108">
        <f t="shared" si="226"/>
        <v>0</v>
      </c>
      <c r="T155" s="108">
        <f t="shared" si="227"/>
        <v>0.47352325768549813</v>
      </c>
      <c r="U155" s="108">
        <f t="shared" si="228"/>
        <v>0.11534749034749035</v>
      </c>
      <c r="V155" s="108">
        <f t="shared" si="229"/>
        <v>0.11152499068307434</v>
      </c>
      <c r="W155" s="108">
        <f t="shared" si="230"/>
        <v>0</v>
      </c>
      <c r="X155" s="108">
        <f t="shared" si="231"/>
        <v>8.2602849813549588E-4</v>
      </c>
      <c r="Y155" s="42">
        <f t="shared" si="232"/>
        <v>0.96538286173610388</v>
      </c>
      <c r="Z155" s="109">
        <f t="shared" si="233"/>
        <v>0.1963820530537792</v>
      </c>
      <c r="AA155" s="109">
        <f t="shared" si="234"/>
        <v>0.11152499068307434</v>
      </c>
      <c r="AB155" s="110">
        <f t="shared" si="235"/>
        <v>0.11534749034749035</v>
      </c>
      <c r="AC155" s="111">
        <f t="shared" si="236"/>
        <v>43.928743650972919</v>
      </c>
      <c r="AD155" s="112">
        <f t="shared" si="237"/>
        <v>56.071256349027088</v>
      </c>
      <c r="AE155" s="112">
        <f t="shared" si="211"/>
        <v>48</v>
      </c>
      <c r="AF155" s="113">
        <f t="shared" si="220"/>
        <v>52</v>
      </c>
      <c r="AG155" s="114">
        <f t="shared" si="238"/>
        <v>27.483269787644787</v>
      </c>
      <c r="AH155" s="115">
        <f t="shared" si="239"/>
        <v>15.494523835569703</v>
      </c>
      <c r="AI155" s="115">
        <f t="shared" si="240"/>
        <v>47.140608478115652</v>
      </c>
      <c r="AJ155" s="116">
        <f t="shared" si="241"/>
        <v>90.118402101330133</v>
      </c>
      <c r="AK155" s="115">
        <f t="shared" si="242"/>
        <v>30.496845424247859</v>
      </c>
      <c r="AL155" s="115">
        <f t="shared" si="243"/>
        <v>17.193518165299345</v>
      </c>
      <c r="AM155" s="116">
        <f t="shared" si="244"/>
        <v>52.309636410452811</v>
      </c>
      <c r="AN155" s="115">
        <f t="shared" si="245"/>
        <v>0.12799548999747282</v>
      </c>
      <c r="AO155" s="115">
        <f t="shared" si="246"/>
        <v>0.12375384836237376</v>
      </c>
      <c r="AP155" s="115">
        <f t="shared" si="247"/>
        <v>0.21791559600997482</v>
      </c>
      <c r="AQ155" s="116">
        <f t="shared" si="248"/>
        <v>0.46966493436982137</v>
      </c>
      <c r="AR155" s="115">
        <f t="shared" si="249"/>
        <v>27.252511446104087</v>
      </c>
      <c r="AS155" s="115">
        <f t="shared" si="250"/>
        <v>26.349390662605455</v>
      </c>
      <c r="AT155" s="115">
        <f t="shared" si="251"/>
        <v>46.398097891290462</v>
      </c>
      <c r="AU155" s="117">
        <f t="shared" si="212"/>
        <v>2.2376641115285123</v>
      </c>
      <c r="AV155" s="118">
        <f t="shared" si="213"/>
        <v>0.35092937979690375</v>
      </c>
      <c r="AW155" s="118">
        <f t="shared" si="214"/>
        <v>0.4213750454221119</v>
      </c>
      <c r="AX155" s="118">
        <f t="shared" si="215"/>
        <v>5.3955337731739634</v>
      </c>
      <c r="AY155" s="118">
        <f t="shared" si="216"/>
        <v>1.3143204050055304</v>
      </c>
      <c r="AZ155" s="118">
        <f t="shared" si="217"/>
        <v>1.2707651504270931</v>
      </c>
      <c r="BA155" s="118">
        <f t="shared" si="221"/>
        <v>10.639658485557213</v>
      </c>
      <c r="BB155" s="119">
        <v>0.46398097891290457</v>
      </c>
      <c r="BC155" s="120">
        <v>0.26349390662605454</v>
      </c>
      <c r="BD155" s="121">
        <v>0.27252511446104088</v>
      </c>
      <c r="BE155" s="154">
        <f t="shared" si="218"/>
        <v>8.9757055514206296</v>
      </c>
      <c r="BF155" s="222">
        <f t="shared" si="219"/>
        <v>75.362631284221237</v>
      </c>
      <c r="BG155" s="155">
        <f t="shared" si="208"/>
        <v>1.6910819699686264</v>
      </c>
      <c r="BH155" s="125">
        <f t="shared" si="252"/>
        <v>6.7129923345855369</v>
      </c>
      <c r="BI155" s="126">
        <f t="shared" si="209"/>
        <v>1.0527881393907113</v>
      </c>
      <c r="BJ155" s="126">
        <f t="shared" si="253"/>
        <v>-0.84275009084422381</v>
      </c>
      <c r="BK155" s="126">
        <f t="shared" si="254"/>
        <v>-10.791067546347927</v>
      </c>
      <c r="BL155" s="126">
        <f t="shared" si="255"/>
        <v>2.6286408100110608</v>
      </c>
      <c r="BM155" s="126">
        <f t="shared" si="256"/>
        <v>1.2707651504270931</v>
      </c>
      <c r="BN155" s="127">
        <f t="shared" si="259"/>
        <v>3.136879722225161E-2</v>
      </c>
      <c r="BO155" s="128">
        <f t="shared" si="257"/>
        <v>1.7608793495607371</v>
      </c>
      <c r="BP155" s="129">
        <f t="shared" si="258"/>
        <v>0.15682844354919273</v>
      </c>
      <c r="BQ155" s="107"/>
    </row>
    <row r="156" spans="1:69" x14ac:dyDescent="0.15">
      <c r="A156" s="37">
        <v>68</v>
      </c>
      <c r="B156" s="15" t="s">
        <v>145</v>
      </c>
      <c r="C156" s="15" t="s">
        <v>275</v>
      </c>
      <c r="D156" s="38">
        <v>5.0700000000000002E-2</v>
      </c>
      <c r="E156" s="39">
        <v>3.69</v>
      </c>
      <c r="F156" s="39">
        <v>38.39</v>
      </c>
      <c r="G156" s="39">
        <v>2.91</v>
      </c>
      <c r="H156" s="39">
        <v>1.23E-2</v>
      </c>
      <c r="I156" s="39">
        <v>15.46</v>
      </c>
      <c r="J156" s="39">
        <v>24.57</v>
      </c>
      <c r="K156" s="39">
        <v>12.86</v>
      </c>
      <c r="L156" s="39">
        <v>1.03E-2</v>
      </c>
      <c r="M156" s="39">
        <v>3.15</v>
      </c>
      <c r="N156" s="40">
        <v>101.1032</v>
      </c>
      <c r="O156" s="41">
        <f t="shared" si="222"/>
        <v>3.973354231974922E-4</v>
      </c>
      <c r="P156" s="108">
        <f t="shared" si="223"/>
        <v>3.0305519053876476E-2</v>
      </c>
      <c r="Q156" s="108">
        <f t="shared" si="224"/>
        <v>0.18370143802959513</v>
      </c>
      <c r="R156" s="108">
        <f t="shared" si="225"/>
        <v>3.6854103343465047E-2</v>
      </c>
      <c r="S156" s="108">
        <f t="shared" si="226"/>
        <v>1.6417162501679256E-4</v>
      </c>
      <c r="T156" s="108">
        <f t="shared" si="227"/>
        <v>0.4976661838081442</v>
      </c>
      <c r="U156" s="108">
        <f t="shared" si="228"/>
        <v>0.11858108108108109</v>
      </c>
      <c r="V156" s="108">
        <f t="shared" si="229"/>
        <v>0.11921956610011106</v>
      </c>
      <c r="W156" s="108">
        <f t="shared" si="230"/>
        <v>1.620873068328455E-4</v>
      </c>
      <c r="X156" s="108">
        <f t="shared" si="231"/>
        <v>1.5992561580373765E-2</v>
      </c>
      <c r="Y156" s="42">
        <f t="shared" si="232"/>
        <v>1.0030440473516939</v>
      </c>
      <c r="Z156" s="109">
        <f t="shared" si="233"/>
        <v>0.18370143802959513</v>
      </c>
      <c r="AA156" s="109">
        <f t="shared" si="234"/>
        <v>0.1193816534069439</v>
      </c>
      <c r="AB156" s="110">
        <f t="shared" si="235"/>
        <v>0.11858108108108109</v>
      </c>
      <c r="AC156" s="111">
        <f t="shared" si="236"/>
        <v>43.632852939362472</v>
      </c>
      <c r="AD156" s="112">
        <f t="shared" si="237"/>
        <v>56.367147060637521</v>
      </c>
      <c r="AE156" s="112">
        <f t="shared" si="211"/>
        <v>48</v>
      </c>
      <c r="AF156" s="113">
        <f t="shared" si="220"/>
        <v>52</v>
      </c>
      <c r="AG156" s="114">
        <f t="shared" si="238"/>
        <v>28.253721283783786</v>
      </c>
      <c r="AH156" s="115">
        <f t="shared" si="239"/>
        <v>16.56355582089995</v>
      </c>
      <c r="AI156" s="115">
        <f t="shared" si="240"/>
        <v>44.096685172389371</v>
      </c>
      <c r="AJ156" s="116">
        <f t="shared" si="241"/>
        <v>88.913962277073111</v>
      </c>
      <c r="AK156" s="115">
        <f t="shared" si="242"/>
        <v>31.776473076005455</v>
      </c>
      <c r="AL156" s="115">
        <f t="shared" si="243"/>
        <v>18.628745583606662</v>
      </c>
      <c r="AM156" s="116">
        <f t="shared" si="244"/>
        <v>49.594781340387875</v>
      </c>
      <c r="AN156" s="115">
        <f t="shared" si="245"/>
        <v>0.13336609689213882</v>
      </c>
      <c r="AO156" s="115">
        <f t="shared" si="246"/>
        <v>0.13408418998199612</v>
      </c>
      <c r="AP156" s="115">
        <f t="shared" si="247"/>
        <v>0.20660583931367932</v>
      </c>
      <c r="AQ156" s="116">
        <f t="shared" si="248"/>
        <v>0.47405612618781423</v>
      </c>
      <c r="AR156" s="115">
        <f t="shared" si="249"/>
        <v>28.132976144538016</v>
      </c>
      <c r="AS156" s="115">
        <f t="shared" si="250"/>
        <v>28.284454640477293</v>
      </c>
      <c r="AT156" s="115">
        <f t="shared" si="251"/>
        <v>43.582569214984694</v>
      </c>
      <c r="AU156" s="117">
        <f t="shared" si="212"/>
        <v>2.0145833312712234</v>
      </c>
      <c r="AV156" s="118">
        <f t="shared" si="213"/>
        <v>0.33234902342803707</v>
      </c>
      <c r="AW156" s="118">
        <f t="shared" si="214"/>
        <v>0.40416483986766855</v>
      </c>
      <c r="AX156" s="118">
        <f t="shared" si="215"/>
        <v>5.4577144805786784</v>
      </c>
      <c r="AY156" s="118">
        <f t="shared" si="216"/>
        <v>1.3004333113145303</v>
      </c>
      <c r="AZ156" s="118">
        <f t="shared" si="217"/>
        <v>1.3074353320412104</v>
      </c>
      <c r="BA156" s="118">
        <f t="shared" si="221"/>
        <v>10.484331295073313</v>
      </c>
      <c r="BB156" s="119">
        <v>0.43582569214984695</v>
      </c>
      <c r="BC156" s="120">
        <v>0.28284454640477291</v>
      </c>
      <c r="BD156" s="121">
        <v>0.28132976144538019</v>
      </c>
      <c r="BE156" s="154">
        <f t="shared" si="218"/>
        <v>12.073506478587735</v>
      </c>
      <c r="BF156" s="222">
        <f t="shared" si="219"/>
        <v>73.415746894410503</v>
      </c>
      <c r="BG156" s="155">
        <f t="shared" si="208"/>
        <v>2.2159637394000562</v>
      </c>
      <c r="BH156" s="125">
        <f t="shared" si="252"/>
        <v>6.0437499938136696</v>
      </c>
      <c r="BI156" s="126">
        <f t="shared" si="209"/>
        <v>0.99704707028411121</v>
      </c>
      <c r="BJ156" s="126">
        <f t="shared" si="253"/>
        <v>-0.80832967973533709</v>
      </c>
      <c r="BK156" s="126">
        <f t="shared" si="254"/>
        <v>-10.915428961157357</v>
      </c>
      <c r="BL156" s="126">
        <f t="shared" si="255"/>
        <v>2.6008666226290607</v>
      </c>
      <c r="BM156" s="126">
        <f t="shared" si="256"/>
        <v>1.3074353320412104</v>
      </c>
      <c r="BN156" s="127">
        <f t="shared" si="259"/>
        <v>-0.77465962212464134</v>
      </c>
      <c r="BO156" s="128">
        <f t="shared" si="257"/>
        <v>1.5408665208136838</v>
      </c>
      <c r="BP156" s="129">
        <f t="shared" si="258"/>
        <v>0.16497159401111558</v>
      </c>
      <c r="BQ156" s="107"/>
    </row>
    <row r="157" spans="1:69" x14ac:dyDescent="0.15">
      <c r="A157" s="37">
        <v>69</v>
      </c>
      <c r="B157" s="15" t="s">
        <v>146</v>
      </c>
      <c r="C157" s="15" t="s">
        <v>275</v>
      </c>
      <c r="D157" s="38">
        <v>0</v>
      </c>
      <c r="E157" s="39">
        <v>5.86</v>
      </c>
      <c r="F157" s="39">
        <v>43.27</v>
      </c>
      <c r="G157" s="39">
        <v>2.98</v>
      </c>
      <c r="H157" s="39">
        <v>0</v>
      </c>
      <c r="I157" s="39">
        <v>16.38</v>
      </c>
      <c r="J157" s="39">
        <v>20.63</v>
      </c>
      <c r="K157" s="39">
        <v>10.39</v>
      </c>
      <c r="L157" s="39">
        <v>7.0000000000000001E-3</v>
      </c>
      <c r="M157" s="39">
        <v>0</v>
      </c>
      <c r="N157" s="40">
        <v>99.517099999999999</v>
      </c>
      <c r="O157" s="41">
        <f t="shared" si="222"/>
        <v>0</v>
      </c>
      <c r="P157" s="108">
        <f t="shared" si="223"/>
        <v>4.8127463863337716E-2</v>
      </c>
      <c r="Q157" s="108">
        <f t="shared" si="224"/>
        <v>0.20705291022507374</v>
      </c>
      <c r="R157" s="108">
        <f t="shared" si="225"/>
        <v>3.7740628166160084E-2</v>
      </c>
      <c r="S157" s="108">
        <f t="shared" si="226"/>
        <v>0</v>
      </c>
      <c r="T157" s="108">
        <f t="shared" si="227"/>
        <v>0.52728150651858996</v>
      </c>
      <c r="U157" s="108">
        <f t="shared" si="228"/>
        <v>9.9565637065637064E-2</v>
      </c>
      <c r="V157" s="108">
        <f t="shared" si="229"/>
        <v>9.6321251304833128E-2</v>
      </c>
      <c r="W157" s="108">
        <f t="shared" si="230"/>
        <v>1.1015642211940957E-4</v>
      </c>
      <c r="X157" s="108">
        <f t="shared" si="231"/>
        <v>0</v>
      </c>
      <c r="Y157" s="42">
        <f t="shared" si="232"/>
        <v>1.0161995535657509</v>
      </c>
      <c r="Z157" s="109">
        <f t="shared" si="233"/>
        <v>0.20705291022507374</v>
      </c>
      <c r="AA157" s="109">
        <f t="shared" si="234"/>
        <v>9.6431407726952537E-2</v>
      </c>
      <c r="AB157" s="110">
        <f t="shared" si="235"/>
        <v>9.9565637065637064E-2</v>
      </c>
      <c r="AC157" s="111">
        <f t="shared" si="236"/>
        <v>39.662481015997116</v>
      </c>
      <c r="AD157" s="112">
        <f t="shared" si="237"/>
        <v>60.337518984002905</v>
      </c>
      <c r="AE157" s="112">
        <f t="shared" si="211"/>
        <v>48</v>
      </c>
      <c r="AF157" s="113">
        <f t="shared" si="220"/>
        <v>52</v>
      </c>
      <c r="AG157" s="114">
        <f t="shared" si="238"/>
        <v>23.723006515444016</v>
      </c>
      <c r="AH157" s="115">
        <f t="shared" si="239"/>
        <v>13.382219671784641</v>
      </c>
      <c r="AI157" s="115">
        <f t="shared" si="240"/>
        <v>49.702098656141921</v>
      </c>
      <c r="AJ157" s="116">
        <f t="shared" si="241"/>
        <v>86.80732484337058</v>
      </c>
      <c r="AK157" s="115">
        <f t="shared" si="242"/>
        <v>27.328346494087047</v>
      </c>
      <c r="AL157" s="115">
        <f t="shared" si="243"/>
        <v>15.416002849910003</v>
      </c>
      <c r="AM157" s="116">
        <f t="shared" si="244"/>
        <v>57.255650656002956</v>
      </c>
      <c r="AN157" s="115">
        <f t="shared" si="245"/>
        <v>0.11469727611729397</v>
      </c>
      <c r="AO157" s="115">
        <f t="shared" si="246"/>
        <v>0.11095981989841162</v>
      </c>
      <c r="AP157" s="115">
        <f t="shared" si="247"/>
        <v>0.23852009101612842</v>
      </c>
      <c r="AQ157" s="116">
        <f t="shared" si="248"/>
        <v>0.46417718703183403</v>
      </c>
      <c r="AR157" s="115">
        <f t="shared" si="249"/>
        <v>24.709804643938231</v>
      </c>
      <c r="AS157" s="115">
        <f t="shared" si="250"/>
        <v>23.904625862365315</v>
      </c>
      <c r="AT157" s="115">
        <f t="shared" si="251"/>
        <v>51.385569493696451</v>
      </c>
      <c r="AU157" s="117">
        <f t="shared" si="212"/>
        <v>2.2412743682911347</v>
      </c>
      <c r="AV157" s="118">
        <f t="shared" si="213"/>
        <v>0.52096273870529808</v>
      </c>
      <c r="AW157" s="118">
        <f t="shared" si="214"/>
        <v>0.40852892364599902</v>
      </c>
      <c r="AX157" s="118">
        <f t="shared" si="215"/>
        <v>5.7076354258890234</v>
      </c>
      <c r="AY157" s="118">
        <f t="shared" si="216"/>
        <v>1.0777627326040189</v>
      </c>
      <c r="AZ157" s="118">
        <f t="shared" si="217"/>
        <v>1.0426434066373653</v>
      </c>
      <c r="BA157" s="118">
        <f t="shared" si="221"/>
        <v>10.477844857067542</v>
      </c>
      <c r="BB157" s="119">
        <v>0.51385569493696448</v>
      </c>
      <c r="BC157" s="120">
        <v>0.23904625862365317</v>
      </c>
      <c r="BD157" s="121">
        <v>0.2470980464393823</v>
      </c>
      <c r="BE157" s="154">
        <f t="shared" si="218"/>
        <v>6.2777704682592921</v>
      </c>
      <c r="BF157" s="222">
        <f t="shared" si="219"/>
        <v>81.337875160329659</v>
      </c>
      <c r="BG157" s="155">
        <f t="shared" si="208"/>
        <v>1.2765512765811964</v>
      </c>
      <c r="BH157" s="125">
        <f t="shared" si="252"/>
        <v>6.7238231048734036</v>
      </c>
      <c r="BI157" s="126">
        <f t="shared" si="209"/>
        <v>1.5628882161158941</v>
      </c>
      <c r="BJ157" s="126">
        <f t="shared" si="253"/>
        <v>-0.81705784729199804</v>
      </c>
      <c r="BK157" s="126">
        <f t="shared" si="254"/>
        <v>-11.415270851778047</v>
      </c>
      <c r="BL157" s="126">
        <f t="shared" si="255"/>
        <v>2.1555254652080378</v>
      </c>
      <c r="BM157" s="126">
        <f t="shared" si="256"/>
        <v>1.0426434066373653</v>
      </c>
      <c r="BN157" s="127">
        <f t="shared" si="259"/>
        <v>-0.74744850623534376</v>
      </c>
      <c r="BO157" s="128">
        <f t="shared" si="257"/>
        <v>2.149607770042377</v>
      </c>
      <c r="BP157" s="129">
        <f t="shared" si="258"/>
        <v>0.2324404125062598</v>
      </c>
      <c r="BQ157" s="107"/>
    </row>
    <row r="158" spans="1:69" x14ac:dyDescent="0.15">
      <c r="A158" s="37">
        <v>70</v>
      </c>
      <c r="B158" s="15" t="s">
        <v>147</v>
      </c>
      <c r="C158" s="15" t="s">
        <v>275</v>
      </c>
      <c r="D158" s="38">
        <v>0</v>
      </c>
      <c r="E158" s="39">
        <v>5.86</v>
      </c>
      <c r="F158" s="39">
        <v>44.24</v>
      </c>
      <c r="G158" s="39">
        <v>2.8</v>
      </c>
      <c r="H158" s="39">
        <v>0</v>
      </c>
      <c r="I158" s="39">
        <v>16.78</v>
      </c>
      <c r="J158" s="39">
        <v>20.57</v>
      </c>
      <c r="K158" s="39">
        <v>11.08</v>
      </c>
      <c r="L158" s="39">
        <v>0</v>
      </c>
      <c r="M158" s="39">
        <v>0</v>
      </c>
      <c r="N158" s="40">
        <v>101.32989999999999</v>
      </c>
      <c r="O158" s="41">
        <f t="shared" si="222"/>
        <v>0</v>
      </c>
      <c r="P158" s="108">
        <f t="shared" si="223"/>
        <v>4.8127463863337716E-2</v>
      </c>
      <c r="Q158" s="108">
        <f t="shared" si="224"/>
        <v>0.21169449383769962</v>
      </c>
      <c r="R158" s="108">
        <f t="shared" si="225"/>
        <v>3.5460992907801421E-2</v>
      </c>
      <c r="S158" s="108">
        <f t="shared" si="226"/>
        <v>0</v>
      </c>
      <c r="T158" s="108">
        <f t="shared" si="227"/>
        <v>0.54015773378400134</v>
      </c>
      <c r="U158" s="108">
        <f t="shared" si="228"/>
        <v>9.9276061776061783E-2</v>
      </c>
      <c r="V158" s="108">
        <f t="shared" si="229"/>
        <v>0.10271794653104437</v>
      </c>
      <c r="W158" s="108">
        <f t="shared" si="230"/>
        <v>0</v>
      </c>
      <c r="X158" s="108">
        <f t="shared" si="231"/>
        <v>0</v>
      </c>
      <c r="Y158" s="42">
        <f t="shared" si="232"/>
        <v>1.0374346926999463</v>
      </c>
      <c r="Z158" s="109">
        <f t="shared" si="233"/>
        <v>0.21169449383769962</v>
      </c>
      <c r="AA158" s="109">
        <f t="shared" si="234"/>
        <v>0.10271794653104437</v>
      </c>
      <c r="AB158" s="110">
        <f t="shared" si="235"/>
        <v>9.9276061776061783E-2</v>
      </c>
      <c r="AC158" s="111">
        <f t="shared" si="236"/>
        <v>39.876100640915766</v>
      </c>
      <c r="AD158" s="112">
        <f t="shared" si="237"/>
        <v>60.123899359084234</v>
      </c>
      <c r="AE158" s="112">
        <f t="shared" si="211"/>
        <v>48</v>
      </c>
      <c r="AF158" s="113">
        <f t="shared" si="220"/>
        <v>52</v>
      </c>
      <c r="AG158" s="114">
        <f t="shared" si="238"/>
        <v>23.65401085907336</v>
      </c>
      <c r="AH158" s="115">
        <f t="shared" si="239"/>
        <v>14.270933008986892</v>
      </c>
      <c r="AI158" s="115">
        <f t="shared" si="240"/>
        <v>50.816289451068144</v>
      </c>
      <c r="AJ158" s="116">
        <f t="shared" si="241"/>
        <v>88.741233319128384</v>
      </c>
      <c r="AK158" s="115">
        <f t="shared" si="242"/>
        <v>26.655039573328402</v>
      </c>
      <c r="AL158" s="115">
        <f t="shared" si="243"/>
        <v>16.081513041030451</v>
      </c>
      <c r="AM158" s="116">
        <f t="shared" si="244"/>
        <v>57.263447385641157</v>
      </c>
      <c r="AN158" s="115">
        <f t="shared" si="245"/>
        <v>0.11187140189842572</v>
      </c>
      <c r="AO158" s="115">
        <f t="shared" si="246"/>
        <v>0.11574996502657717</v>
      </c>
      <c r="AP158" s="115">
        <f t="shared" si="247"/>
        <v>0.23855257124544421</v>
      </c>
      <c r="AQ158" s="116">
        <f t="shared" si="248"/>
        <v>0.46617393817044706</v>
      </c>
      <c r="AR158" s="115">
        <f t="shared" si="249"/>
        <v>23.997781243944658</v>
      </c>
      <c r="AS158" s="115">
        <f t="shared" si="250"/>
        <v>24.829780377867358</v>
      </c>
      <c r="AT158" s="115">
        <f t="shared" si="251"/>
        <v>51.172438378187998</v>
      </c>
      <c r="AU158" s="117">
        <f t="shared" si="212"/>
        <v>2.2446130330906531</v>
      </c>
      <c r="AV158" s="118">
        <f t="shared" si="213"/>
        <v>0.51029920844360277</v>
      </c>
      <c r="AW158" s="118">
        <f t="shared" si="214"/>
        <v>0.37599564071898117</v>
      </c>
      <c r="AX158" s="118">
        <f t="shared" si="215"/>
        <v>5.7273340803366821</v>
      </c>
      <c r="AY158" s="118">
        <f t="shared" si="216"/>
        <v>1.0526317340464395</v>
      </c>
      <c r="AZ158" s="118">
        <f t="shared" si="217"/>
        <v>1.0891263033636416</v>
      </c>
      <c r="BA158" s="118">
        <f t="shared" si="221"/>
        <v>10.489700791556398</v>
      </c>
      <c r="BB158" s="119">
        <v>0.51172438378187979</v>
      </c>
      <c r="BC158" s="120">
        <v>0.24829780377867355</v>
      </c>
      <c r="BD158" s="121">
        <v>0.23997781243944652</v>
      </c>
      <c r="BE158" s="154">
        <f t="shared" si="218"/>
        <v>6.5922482840405046</v>
      </c>
      <c r="BF158" s="222">
        <f t="shared" si="219"/>
        <v>82.100899518917842</v>
      </c>
      <c r="BG158" s="155">
        <f t="shared" si="208"/>
        <v>1.3530737849294201</v>
      </c>
      <c r="BH158" s="125">
        <f t="shared" si="252"/>
        <v>6.7338390992719592</v>
      </c>
      <c r="BI158" s="126">
        <f t="shared" si="209"/>
        <v>1.5308976253308084</v>
      </c>
      <c r="BJ158" s="126">
        <f t="shared" si="253"/>
        <v>-0.75199128143796234</v>
      </c>
      <c r="BK158" s="126">
        <f t="shared" si="254"/>
        <v>-11.454668160673364</v>
      </c>
      <c r="BL158" s="126">
        <f t="shared" si="255"/>
        <v>2.105263468092879</v>
      </c>
      <c r="BM158" s="126">
        <f t="shared" si="256"/>
        <v>1.0891263033636416</v>
      </c>
      <c r="BN158" s="127">
        <f t="shared" si="259"/>
        <v>-0.74753294605203857</v>
      </c>
      <c r="BO158" s="128">
        <f t="shared" si="257"/>
        <v>2.060929963915501</v>
      </c>
      <c r="BP158" s="129">
        <f t="shared" si="258"/>
        <v>0.22734395680709452</v>
      </c>
      <c r="BQ158" s="107"/>
    </row>
    <row r="159" spans="1:69" x14ac:dyDescent="0.15">
      <c r="A159" s="37">
        <v>86</v>
      </c>
      <c r="B159" s="15" t="s">
        <v>158</v>
      </c>
      <c r="C159" s="15" t="s">
        <v>275</v>
      </c>
      <c r="D159" s="38">
        <v>0</v>
      </c>
      <c r="E159" s="39">
        <v>2.99</v>
      </c>
      <c r="F159" s="39">
        <v>39.58</v>
      </c>
      <c r="G159" s="39">
        <v>3.42</v>
      </c>
      <c r="H159" s="39">
        <v>0</v>
      </c>
      <c r="I159" s="39">
        <v>15.25</v>
      </c>
      <c r="J159" s="39">
        <v>25.1</v>
      </c>
      <c r="K159" s="39">
        <v>13.64</v>
      </c>
      <c r="L159" s="39">
        <v>2.92E-2</v>
      </c>
      <c r="M159" s="39">
        <v>0</v>
      </c>
      <c r="N159" s="40">
        <v>100.0091</v>
      </c>
      <c r="O159" s="41">
        <f t="shared" si="222"/>
        <v>0</v>
      </c>
      <c r="P159" s="108">
        <f t="shared" si="223"/>
        <v>2.4556504599211566E-2</v>
      </c>
      <c r="Q159" s="108">
        <f t="shared" si="224"/>
        <v>0.18939575194611552</v>
      </c>
      <c r="R159" s="108">
        <f t="shared" si="225"/>
        <v>4.3313069908814589E-2</v>
      </c>
      <c r="S159" s="108">
        <f t="shared" si="226"/>
        <v>0</v>
      </c>
      <c r="T159" s="108">
        <f t="shared" si="227"/>
        <v>0.49090616449380331</v>
      </c>
      <c r="U159" s="108">
        <f t="shared" si="228"/>
        <v>0.12113899613899615</v>
      </c>
      <c r="V159" s="108">
        <f t="shared" si="229"/>
        <v>0.12645061287756726</v>
      </c>
      <c r="W159" s="108">
        <f t="shared" si="230"/>
        <v>4.5950964655525132E-4</v>
      </c>
      <c r="X159" s="108">
        <f t="shared" si="231"/>
        <v>0</v>
      </c>
      <c r="Y159" s="42">
        <f t="shared" si="232"/>
        <v>0.99622060961106362</v>
      </c>
      <c r="Z159" s="109">
        <f t="shared" si="233"/>
        <v>0.18939575194611552</v>
      </c>
      <c r="AA159" s="109">
        <f t="shared" si="234"/>
        <v>0.12691012252412251</v>
      </c>
      <c r="AB159" s="110">
        <f t="shared" si="235"/>
        <v>0.12113899613899615</v>
      </c>
      <c r="AC159" s="111">
        <f t="shared" si="236"/>
        <v>43.910441762494543</v>
      </c>
      <c r="AD159" s="112">
        <f t="shared" si="237"/>
        <v>56.089558237505457</v>
      </c>
      <c r="AE159" s="112">
        <f t="shared" si="211"/>
        <v>48</v>
      </c>
      <c r="AF159" s="113">
        <f t="shared" si="220"/>
        <v>52</v>
      </c>
      <c r="AG159" s="114">
        <f t="shared" si="238"/>
        <v>28.863182915057916</v>
      </c>
      <c r="AH159" s="115">
        <f t="shared" si="239"/>
        <v>17.568188289041629</v>
      </c>
      <c r="AI159" s="115">
        <f t="shared" si="240"/>
        <v>45.463579034206077</v>
      </c>
      <c r="AJ159" s="116">
        <f t="shared" si="241"/>
        <v>91.894950238305626</v>
      </c>
      <c r="AK159" s="115">
        <f t="shared" si="242"/>
        <v>31.408888997935975</v>
      </c>
      <c r="AL159" s="115">
        <f t="shared" si="243"/>
        <v>19.117686274907499</v>
      </c>
      <c r="AM159" s="116">
        <f t="shared" si="244"/>
        <v>49.47342472715652</v>
      </c>
      <c r="AN159" s="115">
        <f t="shared" si="245"/>
        <v>0.13182334374723931</v>
      </c>
      <c r="AO159" s="115">
        <f t="shared" si="246"/>
        <v>0.13760344017777967</v>
      </c>
      <c r="AP159" s="115">
        <f t="shared" si="247"/>
        <v>0.20610028239306613</v>
      </c>
      <c r="AQ159" s="116">
        <f t="shared" si="248"/>
        <v>0.47552706631808511</v>
      </c>
      <c r="AR159" s="115">
        <f t="shared" si="249"/>
        <v>27.721522723810903</v>
      </c>
      <c r="AS159" s="115">
        <f t="shared" si="250"/>
        <v>28.937036380119586</v>
      </c>
      <c r="AT159" s="115">
        <f t="shared" si="251"/>
        <v>43.341440896069507</v>
      </c>
      <c r="AU159" s="117">
        <f t="shared" si="212"/>
        <v>2.0912569478166452</v>
      </c>
      <c r="AV159" s="118">
        <f t="shared" si="213"/>
        <v>0.27114631838101189</v>
      </c>
      <c r="AW159" s="118">
        <f t="shared" si="214"/>
        <v>0.4782512672398635</v>
      </c>
      <c r="AX159" s="118">
        <f t="shared" si="215"/>
        <v>5.4204538205047257</v>
      </c>
      <c r="AY159" s="118">
        <f t="shared" si="216"/>
        <v>1.3375842104382811</v>
      </c>
      <c r="AZ159" s="118">
        <f t="shared" si="217"/>
        <v>1.396233653704761</v>
      </c>
      <c r="BA159" s="118">
        <f t="shared" si="221"/>
        <v>10.723779899704276</v>
      </c>
      <c r="BB159" s="119">
        <v>0.43341440896069516</v>
      </c>
      <c r="BC159" s="120">
        <v>0.28937036380119574</v>
      </c>
      <c r="BD159" s="121">
        <v>0.27721522723810904</v>
      </c>
      <c r="BE159" s="154">
        <f t="shared" si="218"/>
        <v>12.884642005057614</v>
      </c>
      <c r="BF159" s="222">
        <f t="shared" si="219"/>
        <v>73.825191611924225</v>
      </c>
      <c r="BG159" s="155">
        <f t="shared" si="208"/>
        <v>2.3780279121860648</v>
      </c>
      <c r="BH159" s="125">
        <f t="shared" si="252"/>
        <v>6.2737708434499355</v>
      </c>
      <c r="BI159" s="126">
        <f t="shared" si="209"/>
        <v>0.81343895514303566</v>
      </c>
      <c r="BJ159" s="126">
        <f t="shared" si="253"/>
        <v>-0.956502534479727</v>
      </c>
      <c r="BK159" s="126">
        <f t="shared" si="254"/>
        <v>-10.840907641009451</v>
      </c>
      <c r="BL159" s="126">
        <f t="shared" si="255"/>
        <v>2.6751684208765623</v>
      </c>
      <c r="BM159" s="126">
        <f t="shared" si="256"/>
        <v>1.396233653704761</v>
      </c>
      <c r="BN159" s="127">
        <f t="shared" si="259"/>
        <v>-0.63879830231488355</v>
      </c>
      <c r="BO159" s="128">
        <f t="shared" si="257"/>
        <v>1.4977843731725791</v>
      </c>
      <c r="BP159" s="129">
        <f t="shared" si="258"/>
        <v>0.12965710342963802</v>
      </c>
      <c r="BQ159" s="107"/>
    </row>
    <row r="160" spans="1:69" x14ac:dyDescent="0.15">
      <c r="A160" s="37">
        <v>87</v>
      </c>
      <c r="B160" s="15" t="s">
        <v>159</v>
      </c>
      <c r="C160" s="15" t="s">
        <v>275</v>
      </c>
      <c r="D160" s="38">
        <v>0</v>
      </c>
      <c r="E160" s="39">
        <v>2.65</v>
      </c>
      <c r="F160" s="39">
        <v>40.85</v>
      </c>
      <c r="G160" s="39">
        <v>3.44</v>
      </c>
      <c r="H160" s="39">
        <v>0</v>
      </c>
      <c r="I160" s="39">
        <v>14.97</v>
      </c>
      <c r="J160" s="39">
        <v>25.09</v>
      </c>
      <c r="K160" s="39">
        <v>13.25</v>
      </c>
      <c r="L160" s="39">
        <v>0</v>
      </c>
      <c r="M160" s="39">
        <v>0</v>
      </c>
      <c r="N160" s="40">
        <v>100.2499</v>
      </c>
      <c r="O160" s="41">
        <f t="shared" si="222"/>
        <v>0</v>
      </c>
      <c r="P160" s="108">
        <f t="shared" si="223"/>
        <v>2.1764126149802891E-2</v>
      </c>
      <c r="Q160" s="108">
        <f t="shared" si="224"/>
        <v>0.19547287688223394</v>
      </c>
      <c r="R160" s="108">
        <f t="shared" si="225"/>
        <v>4.3566362715298887E-2</v>
      </c>
      <c r="S160" s="108">
        <f t="shared" si="226"/>
        <v>0</v>
      </c>
      <c r="T160" s="108">
        <f t="shared" si="227"/>
        <v>0.48189280540801543</v>
      </c>
      <c r="U160" s="108">
        <f t="shared" si="228"/>
        <v>0.12109073359073359</v>
      </c>
      <c r="V160" s="108">
        <f t="shared" si="229"/>
        <v>0.12283508948883916</v>
      </c>
      <c r="W160" s="108">
        <f t="shared" si="230"/>
        <v>0</v>
      </c>
      <c r="X160" s="108">
        <f t="shared" si="231"/>
        <v>0</v>
      </c>
      <c r="Y160" s="42">
        <f t="shared" si="232"/>
        <v>0.98662199423492392</v>
      </c>
      <c r="Z160" s="109">
        <f t="shared" si="233"/>
        <v>0.19547287688223394</v>
      </c>
      <c r="AA160" s="109">
        <f t="shared" si="234"/>
        <v>0.12283508948883916</v>
      </c>
      <c r="AB160" s="110">
        <f t="shared" si="235"/>
        <v>0.12109073359073359</v>
      </c>
      <c r="AC160" s="111">
        <f t="shared" si="236"/>
        <v>44.53566842512349</v>
      </c>
      <c r="AD160" s="112">
        <f t="shared" si="237"/>
        <v>55.46433157487651</v>
      </c>
      <c r="AE160" s="112">
        <f t="shared" si="211"/>
        <v>48</v>
      </c>
      <c r="AF160" s="113">
        <f t="shared" si="220"/>
        <v>52</v>
      </c>
      <c r="AG160" s="114">
        <f t="shared" si="238"/>
        <v>28.851683638996139</v>
      </c>
      <c r="AH160" s="115">
        <f t="shared" si="239"/>
        <v>17.065872054970789</v>
      </c>
      <c r="AI160" s="115">
        <f t="shared" si="240"/>
        <v>46.922364920346602</v>
      </c>
      <c r="AJ160" s="116">
        <f t="shared" si="241"/>
        <v>92.839920614313527</v>
      </c>
      <c r="AK160" s="115">
        <f t="shared" si="242"/>
        <v>31.076807744003982</v>
      </c>
      <c r="AL160" s="115">
        <f t="shared" si="243"/>
        <v>18.382040766566178</v>
      </c>
      <c r="AM160" s="116">
        <f t="shared" si="244"/>
        <v>50.541151489429836</v>
      </c>
      <c r="AN160" s="115">
        <f t="shared" si="245"/>
        <v>0.13042959622270994</v>
      </c>
      <c r="AO160" s="115">
        <f t="shared" si="246"/>
        <v>0.13230848182123622</v>
      </c>
      <c r="AP160" s="115">
        <f t="shared" si="247"/>
        <v>0.21054830248540415</v>
      </c>
      <c r="AQ160" s="116">
        <f t="shared" si="248"/>
        <v>0.47328638052935029</v>
      </c>
      <c r="AR160" s="115">
        <f t="shared" si="249"/>
        <v>27.558282170898323</v>
      </c>
      <c r="AS160" s="115">
        <f t="shared" si="250"/>
        <v>27.955269212111055</v>
      </c>
      <c r="AT160" s="115">
        <f t="shared" si="251"/>
        <v>44.486448616990629</v>
      </c>
      <c r="AU160" s="117">
        <f t="shared" si="212"/>
        <v>2.1793570975193468</v>
      </c>
      <c r="AV160" s="118">
        <f t="shared" si="213"/>
        <v>0.24265158190952221</v>
      </c>
      <c r="AW160" s="118">
        <f t="shared" si="214"/>
        <v>0.48572806269123026</v>
      </c>
      <c r="AX160" s="118">
        <f t="shared" si="215"/>
        <v>5.3726968286356636</v>
      </c>
      <c r="AY160" s="118">
        <f t="shared" si="216"/>
        <v>1.350059168842032</v>
      </c>
      <c r="AZ160" s="118">
        <f t="shared" si="217"/>
        <v>1.3695072604022049</v>
      </c>
      <c r="BA160" s="118">
        <f t="shared" si="221"/>
        <v>10.757348418090476</v>
      </c>
      <c r="BB160" s="119">
        <v>0.4448644861699062</v>
      </c>
      <c r="BC160" s="120">
        <v>0.2795526921211105</v>
      </c>
      <c r="BD160" s="121">
        <v>0.27558282170898324</v>
      </c>
      <c r="BE160" s="154">
        <f t="shared" si="218"/>
        <v>11.098350341595433</v>
      </c>
      <c r="BF160" s="222">
        <f t="shared" si="219"/>
        <v>74.345926046727541</v>
      </c>
      <c r="BG160" s="155">
        <f t="shared" si="208"/>
        <v>2.0627928343423183</v>
      </c>
      <c r="BH160" s="125">
        <f t="shared" si="252"/>
        <v>6.5380712925580404</v>
      </c>
      <c r="BI160" s="126">
        <f t="shared" si="209"/>
        <v>0.72795474572856667</v>
      </c>
      <c r="BJ160" s="126">
        <f t="shared" si="253"/>
        <v>-0.97145612538246051</v>
      </c>
      <c r="BK160" s="126">
        <f t="shared" si="254"/>
        <v>-10.745393657271327</v>
      </c>
      <c r="BL160" s="126">
        <f t="shared" si="255"/>
        <v>2.7001183376840641</v>
      </c>
      <c r="BM160" s="126">
        <f t="shared" si="256"/>
        <v>1.3695072604022049</v>
      </c>
      <c r="BN160" s="127">
        <f t="shared" si="259"/>
        <v>-0.38119814628091198</v>
      </c>
      <c r="BO160" s="128">
        <f t="shared" si="257"/>
        <v>1.5913439530647688</v>
      </c>
      <c r="BP160" s="129">
        <f t="shared" si="258"/>
        <v>0.11134090057371525</v>
      </c>
      <c r="BQ160" s="107"/>
    </row>
    <row r="161" spans="1:70" x14ac:dyDescent="0.15">
      <c r="A161" s="37">
        <v>88</v>
      </c>
      <c r="B161" s="15" t="s">
        <v>160</v>
      </c>
      <c r="C161" s="15" t="s">
        <v>275</v>
      </c>
      <c r="D161" s="38">
        <v>0</v>
      </c>
      <c r="E161" s="39">
        <v>2.39</v>
      </c>
      <c r="F161" s="39">
        <v>41.51</v>
      </c>
      <c r="G161" s="39">
        <v>3.44</v>
      </c>
      <c r="H161" s="39">
        <v>0</v>
      </c>
      <c r="I161" s="39">
        <v>14.99</v>
      </c>
      <c r="J161" s="39">
        <v>24.84</v>
      </c>
      <c r="K161" s="39">
        <v>13.33</v>
      </c>
      <c r="L161" s="39">
        <v>3.4799999999999998E-2</v>
      </c>
      <c r="M161" s="39">
        <v>0</v>
      </c>
      <c r="N161" s="40">
        <v>100.5347</v>
      </c>
      <c r="O161" s="41">
        <f t="shared" si="222"/>
        <v>0</v>
      </c>
      <c r="P161" s="108">
        <f t="shared" si="223"/>
        <v>1.9628777923784493E-2</v>
      </c>
      <c r="Q161" s="108">
        <f t="shared" si="224"/>
        <v>0.19863106779391751</v>
      </c>
      <c r="R161" s="108">
        <f t="shared" si="225"/>
        <v>4.3566362715298887E-2</v>
      </c>
      <c r="S161" s="108">
        <f t="shared" si="226"/>
        <v>0</v>
      </c>
      <c r="T161" s="108">
        <f t="shared" si="227"/>
        <v>0.48253661677128601</v>
      </c>
      <c r="U161" s="108">
        <f t="shared" si="228"/>
        <v>0.11988416988416989</v>
      </c>
      <c r="V161" s="108">
        <f t="shared" si="229"/>
        <v>0.12357673531216799</v>
      </c>
      <c r="W161" s="108">
        <f t="shared" si="230"/>
        <v>5.4763478425077898E-4</v>
      </c>
      <c r="X161" s="108">
        <f t="shared" si="231"/>
        <v>0</v>
      </c>
      <c r="Y161" s="42">
        <f t="shared" si="232"/>
        <v>0.98837136518487556</v>
      </c>
      <c r="Z161" s="109">
        <f t="shared" si="233"/>
        <v>0.19863106779391751</v>
      </c>
      <c r="AA161" s="109">
        <f t="shared" si="234"/>
        <v>0.12412437009641877</v>
      </c>
      <c r="AB161" s="110">
        <f t="shared" si="235"/>
        <v>0.11988416988416989</v>
      </c>
      <c r="AC161" s="111">
        <f t="shared" si="236"/>
        <v>44.784746236725518</v>
      </c>
      <c r="AD161" s="112">
        <f t="shared" si="237"/>
        <v>55.215253763274482</v>
      </c>
      <c r="AE161" s="112">
        <f t="shared" si="211"/>
        <v>48</v>
      </c>
      <c r="AF161" s="113">
        <f t="shared" si="220"/>
        <v>52</v>
      </c>
      <c r="AG161" s="114">
        <f t="shared" si="238"/>
        <v>28.564201737451739</v>
      </c>
      <c r="AH161" s="115">
        <f t="shared" si="239"/>
        <v>17.1689112824725</v>
      </c>
      <c r="AI161" s="115">
        <f t="shared" si="240"/>
        <v>47.680474121018044</v>
      </c>
      <c r="AJ161" s="116">
        <f t="shared" si="241"/>
        <v>93.413587140942283</v>
      </c>
      <c r="AK161" s="115">
        <f t="shared" si="242"/>
        <v>30.578208814906244</v>
      </c>
      <c r="AL161" s="115">
        <f t="shared" si="243"/>
        <v>18.379458286478254</v>
      </c>
      <c r="AM161" s="116">
        <f t="shared" si="244"/>
        <v>51.042332898615498</v>
      </c>
      <c r="AN161" s="115">
        <f t="shared" si="245"/>
        <v>0.12833697276102762</v>
      </c>
      <c r="AO161" s="115">
        <f t="shared" si="246"/>
        <v>0.13228989389489521</v>
      </c>
      <c r="AP161" s="115">
        <f t="shared" si="247"/>
        <v>0.21263616340332078</v>
      </c>
      <c r="AQ161" s="116">
        <f t="shared" si="248"/>
        <v>0.47326303005924364</v>
      </c>
      <c r="AR161" s="115">
        <f t="shared" si="249"/>
        <v>27.117472654680473</v>
      </c>
      <c r="AS161" s="115">
        <f t="shared" si="250"/>
        <v>27.952720895679299</v>
      </c>
      <c r="AT161" s="115">
        <f t="shared" si="251"/>
        <v>44.929806449640218</v>
      </c>
      <c r="AU161" s="117">
        <f t="shared" si="212"/>
        <v>2.2106485706659433</v>
      </c>
      <c r="AV161" s="118">
        <f t="shared" si="213"/>
        <v>0.21845691282369567</v>
      </c>
      <c r="AW161" s="118">
        <f t="shared" si="214"/>
        <v>0.48486834680671614</v>
      </c>
      <c r="AX161" s="118">
        <f t="shared" si="215"/>
        <v>5.3703526543297819</v>
      </c>
      <c r="AY161" s="118">
        <f t="shared" si="216"/>
        <v>1.3342412732477333</v>
      </c>
      <c r="AZ161" s="118">
        <f t="shared" si="217"/>
        <v>1.3753373846272667</v>
      </c>
      <c r="BA161" s="118">
        <f t="shared" si="221"/>
        <v>10.775448229677441</v>
      </c>
      <c r="BB161" s="119">
        <v>0.44929806449640225</v>
      </c>
      <c r="BC161" s="120">
        <v>0.27952720895679301</v>
      </c>
      <c r="BD161" s="121">
        <v>0.27117472654680475</v>
      </c>
      <c r="BE161" s="154">
        <f t="shared" si="218"/>
        <v>10.780585034121957</v>
      </c>
      <c r="BF161" s="222">
        <f t="shared" si="219"/>
        <v>75.006256227107343</v>
      </c>
      <c r="BG161" s="155">
        <f t="shared" si="208"/>
        <v>2.0215283083686755</v>
      </c>
      <c r="BH161" s="125">
        <f t="shared" si="252"/>
        <v>6.6319457119978296</v>
      </c>
      <c r="BI161" s="126">
        <f t="shared" si="209"/>
        <v>0.65537073847108696</v>
      </c>
      <c r="BJ161" s="126">
        <f t="shared" si="253"/>
        <v>-0.96973669361343229</v>
      </c>
      <c r="BK161" s="126">
        <f t="shared" si="254"/>
        <v>-10.740705308659564</v>
      </c>
      <c r="BL161" s="126">
        <f t="shared" si="255"/>
        <v>2.6684825464954667</v>
      </c>
      <c r="BM161" s="126">
        <f t="shared" si="256"/>
        <v>1.3753373846272667</v>
      </c>
      <c r="BN161" s="127">
        <f t="shared" si="259"/>
        <v>-0.37930562068134632</v>
      </c>
      <c r="BO161" s="128">
        <f t="shared" si="257"/>
        <v>1.6073500185302216</v>
      </c>
      <c r="BP161" s="129">
        <f t="shared" si="258"/>
        <v>9.8820280944920569E-2</v>
      </c>
      <c r="BQ161" s="107"/>
    </row>
    <row r="162" spans="1:70" x14ac:dyDescent="0.15">
      <c r="A162" s="37">
        <v>89</v>
      </c>
      <c r="B162" s="15" t="s">
        <v>161</v>
      </c>
      <c r="C162" s="15" t="s">
        <v>275</v>
      </c>
      <c r="D162" s="38">
        <v>0</v>
      </c>
      <c r="E162" s="39">
        <v>2.66</v>
      </c>
      <c r="F162" s="39">
        <v>40.35</v>
      </c>
      <c r="G162" s="39">
        <v>3.55</v>
      </c>
      <c r="H162" s="39">
        <v>0</v>
      </c>
      <c r="I162" s="39">
        <v>14.9</v>
      </c>
      <c r="J162" s="39">
        <v>25.08</v>
      </c>
      <c r="K162" s="39">
        <v>13.78</v>
      </c>
      <c r="L162" s="39">
        <v>3.5499999999999997E-2</v>
      </c>
      <c r="M162" s="39">
        <v>0</v>
      </c>
      <c r="N162" s="40">
        <v>100.3554</v>
      </c>
      <c r="O162" s="41">
        <f t="shared" si="222"/>
        <v>0</v>
      </c>
      <c r="P162" s="108">
        <f t="shared" si="223"/>
        <v>2.1846254927726676E-2</v>
      </c>
      <c r="Q162" s="108">
        <f t="shared" si="224"/>
        <v>0.19308030800974638</v>
      </c>
      <c r="R162" s="108">
        <f t="shared" si="225"/>
        <v>4.4959473150962513E-2</v>
      </c>
      <c r="S162" s="108">
        <f t="shared" si="226"/>
        <v>0</v>
      </c>
      <c r="T162" s="108">
        <f t="shared" si="227"/>
        <v>0.47963946563656845</v>
      </c>
      <c r="U162" s="108">
        <f t="shared" si="228"/>
        <v>0.12104247104247104</v>
      </c>
      <c r="V162" s="108">
        <f t="shared" si="229"/>
        <v>0.12774849306839273</v>
      </c>
      <c r="W162" s="108">
        <f t="shared" si="230"/>
        <v>5.586504264627199E-4</v>
      </c>
      <c r="X162" s="108">
        <f t="shared" si="231"/>
        <v>0</v>
      </c>
      <c r="Y162" s="42">
        <f t="shared" si="232"/>
        <v>0.98887511626233049</v>
      </c>
      <c r="Z162" s="109">
        <f t="shared" si="233"/>
        <v>0.19308030800974638</v>
      </c>
      <c r="AA162" s="109">
        <f t="shared" si="234"/>
        <v>0.12830714349485545</v>
      </c>
      <c r="AB162" s="110">
        <f t="shared" si="235"/>
        <v>0.12104247104247104</v>
      </c>
      <c r="AC162" s="111">
        <f t="shared" si="236"/>
        <v>44.740727648131482</v>
      </c>
      <c r="AD162" s="112">
        <f t="shared" si="237"/>
        <v>55.259272351868518</v>
      </c>
      <c r="AE162" s="112">
        <f t="shared" si="211"/>
        <v>48</v>
      </c>
      <c r="AF162" s="113">
        <f t="shared" si="220"/>
        <v>52</v>
      </c>
      <c r="AG162" s="114">
        <f t="shared" si="238"/>
        <v>28.840184362934359</v>
      </c>
      <c r="AH162" s="115">
        <f t="shared" si="239"/>
        <v>17.748506937169619</v>
      </c>
      <c r="AI162" s="115">
        <f t="shared" si="240"/>
        <v>46.348039768322771</v>
      </c>
      <c r="AJ162" s="116">
        <f t="shared" si="241"/>
        <v>92.936731068426752</v>
      </c>
      <c r="AK162" s="115">
        <f t="shared" si="242"/>
        <v>31.032062384139731</v>
      </c>
      <c r="AL162" s="115">
        <f t="shared" si="243"/>
        <v>19.097408240130463</v>
      </c>
      <c r="AM162" s="116">
        <f t="shared" si="244"/>
        <v>49.870529375729802</v>
      </c>
      <c r="AN162" s="115">
        <f t="shared" si="245"/>
        <v>0.13024179961026475</v>
      </c>
      <c r="AO162" s="115">
        <f t="shared" si="246"/>
        <v>0.13745748489295909</v>
      </c>
      <c r="AP162" s="115">
        <f t="shared" si="247"/>
        <v>0.20775457215897411</v>
      </c>
      <c r="AQ162" s="116">
        <f t="shared" si="248"/>
        <v>0.47545385666219797</v>
      </c>
      <c r="AR162" s="115">
        <f t="shared" si="249"/>
        <v>27.393152413273906</v>
      </c>
      <c r="AS162" s="115">
        <f t="shared" si="250"/>
        <v>28.910793963886245</v>
      </c>
      <c r="AT162" s="115">
        <f t="shared" si="251"/>
        <v>43.696053622839841</v>
      </c>
      <c r="AU162" s="117">
        <f t="shared" si="212"/>
        <v>2.1477771592988315</v>
      </c>
      <c r="AV162" s="118">
        <f t="shared" si="213"/>
        <v>0.24301228765194643</v>
      </c>
      <c r="AW162" s="118">
        <f t="shared" si="214"/>
        <v>0.50011795880744103</v>
      </c>
      <c r="AX162" s="118">
        <f t="shared" si="215"/>
        <v>5.3353897122461493</v>
      </c>
      <c r="AY162" s="118">
        <f t="shared" si="216"/>
        <v>1.3464462393388485</v>
      </c>
      <c r="AZ162" s="118">
        <f t="shared" si="217"/>
        <v>1.4210423547350517</v>
      </c>
      <c r="BA162" s="118">
        <f t="shared" si="221"/>
        <v>10.750773424426324</v>
      </c>
      <c r="BB162" s="119">
        <v>0.43696053622839842</v>
      </c>
      <c r="BC162" s="120">
        <v>0.28910793963886244</v>
      </c>
      <c r="BD162" s="121">
        <v>0.27393152413273908</v>
      </c>
      <c r="BE162" s="154">
        <f t="shared" si="218"/>
        <v>12.526985972064749</v>
      </c>
      <c r="BF162" s="222">
        <f t="shared" si="219"/>
        <v>74.299691370071912</v>
      </c>
      <c r="BG162" s="155">
        <f t="shared" si="208"/>
        <v>2.3268779788040779</v>
      </c>
      <c r="BH162" s="125">
        <f t="shared" si="252"/>
        <v>6.4433314778964945</v>
      </c>
      <c r="BI162" s="126">
        <f t="shared" si="209"/>
        <v>0.72903686295583925</v>
      </c>
      <c r="BJ162" s="126">
        <f t="shared" si="253"/>
        <v>-1.0002359176148821</v>
      </c>
      <c r="BK162" s="126">
        <f t="shared" si="254"/>
        <v>-10.670779424492299</v>
      </c>
      <c r="BL162" s="126">
        <f t="shared" si="255"/>
        <v>2.6928924786776971</v>
      </c>
      <c r="BM162" s="126">
        <f t="shared" si="256"/>
        <v>1.4210423547350517</v>
      </c>
      <c r="BN162" s="127">
        <f t="shared" si="259"/>
        <v>-0.38471216784209772</v>
      </c>
      <c r="BO162" s="128">
        <f t="shared" si="257"/>
        <v>1.5114096720215475</v>
      </c>
      <c r="BP162" s="129">
        <f t="shared" si="258"/>
        <v>0.11314595026761565</v>
      </c>
      <c r="BQ162" s="107"/>
    </row>
    <row r="163" spans="1:70" x14ac:dyDescent="0.15">
      <c r="A163" s="37">
        <v>91</v>
      </c>
      <c r="B163" s="15" t="s">
        <v>162</v>
      </c>
      <c r="C163" s="15" t="s">
        <v>275</v>
      </c>
      <c r="D163" s="38">
        <v>0</v>
      </c>
      <c r="E163" s="39">
        <v>3.33</v>
      </c>
      <c r="F163" s="39">
        <v>39.979999999999997</v>
      </c>
      <c r="G163" s="39">
        <v>3.71</v>
      </c>
      <c r="H163" s="39">
        <v>0</v>
      </c>
      <c r="I163" s="39">
        <v>15.34</v>
      </c>
      <c r="J163" s="39">
        <v>25.33</v>
      </c>
      <c r="K163" s="39">
        <v>13.71</v>
      </c>
      <c r="L163" s="39">
        <v>4.2099999999999999E-2</v>
      </c>
      <c r="M163" s="39">
        <v>6.2100000000000002E-2</v>
      </c>
      <c r="N163" s="40">
        <v>101.50409999999999</v>
      </c>
      <c r="O163" s="41">
        <f t="shared" si="222"/>
        <v>0</v>
      </c>
      <c r="P163" s="108">
        <f t="shared" si="223"/>
        <v>2.7348883048620237E-2</v>
      </c>
      <c r="Q163" s="108">
        <f t="shared" si="224"/>
        <v>0.19130980704410555</v>
      </c>
      <c r="R163" s="108">
        <f t="shared" si="225"/>
        <v>4.6985815602836885E-2</v>
      </c>
      <c r="S163" s="108">
        <f t="shared" si="226"/>
        <v>0</v>
      </c>
      <c r="T163" s="108">
        <f t="shared" si="227"/>
        <v>0.49380331562852081</v>
      </c>
      <c r="U163" s="108">
        <f t="shared" si="228"/>
        <v>0.12224903474903474</v>
      </c>
      <c r="V163" s="108">
        <f t="shared" si="229"/>
        <v>0.12709955297298001</v>
      </c>
      <c r="W163" s="108">
        <f t="shared" si="230"/>
        <v>6.6251219588959174E-4</v>
      </c>
      <c r="X163" s="108">
        <f t="shared" si="231"/>
        <v>3.1528192829879714E-4</v>
      </c>
      <c r="Y163" s="42">
        <f t="shared" si="232"/>
        <v>1.0097742031702865</v>
      </c>
      <c r="Z163" s="109">
        <f t="shared" si="233"/>
        <v>0.19130980704410555</v>
      </c>
      <c r="AA163" s="109">
        <f t="shared" si="234"/>
        <v>0.12776206516886959</v>
      </c>
      <c r="AB163" s="110">
        <f t="shared" si="235"/>
        <v>0.12224903474903474</v>
      </c>
      <c r="AC163" s="111">
        <f t="shared" si="236"/>
        <v>43.736133038826694</v>
      </c>
      <c r="AD163" s="112">
        <f t="shared" si="237"/>
        <v>56.263866961173314</v>
      </c>
      <c r="AE163" s="112">
        <f t="shared" si="211"/>
        <v>48</v>
      </c>
      <c r="AF163" s="113">
        <f t="shared" si="220"/>
        <v>52</v>
      </c>
      <c r="AG163" s="114">
        <f t="shared" si="238"/>
        <v>29.127666264478762</v>
      </c>
      <c r="AH163" s="115">
        <f t="shared" si="239"/>
        <v>17.658347613105626</v>
      </c>
      <c r="AI163" s="115">
        <f t="shared" si="240"/>
        <v>45.923039155825137</v>
      </c>
      <c r="AJ163" s="116">
        <f t="shared" si="241"/>
        <v>92.709053033409532</v>
      </c>
      <c r="AK163" s="115">
        <f t="shared" si="242"/>
        <v>31.418362405214122</v>
      </c>
      <c r="AL163" s="115">
        <f t="shared" si="243"/>
        <v>19.047058550735162</v>
      </c>
      <c r="AM163" s="116">
        <f t="shared" si="244"/>
        <v>49.534579044050709</v>
      </c>
      <c r="AN163" s="115">
        <f t="shared" si="245"/>
        <v>0.13186310370895485</v>
      </c>
      <c r="AO163" s="115">
        <f t="shared" si="246"/>
        <v>0.13709508275009258</v>
      </c>
      <c r="AP163" s="115">
        <f t="shared" si="247"/>
        <v>0.2063550438544155</v>
      </c>
      <c r="AQ163" s="116">
        <f t="shared" si="248"/>
        <v>0.47531323031346295</v>
      </c>
      <c r="AR163" s="115">
        <f t="shared" si="249"/>
        <v>27.742359206368576</v>
      </c>
      <c r="AS163" s="115">
        <f t="shared" si="250"/>
        <v>28.843102612498317</v>
      </c>
      <c r="AT163" s="115">
        <f t="shared" si="251"/>
        <v>43.414538181133103</v>
      </c>
      <c r="AU163" s="117">
        <f t="shared" si="212"/>
        <v>2.0840380660133357</v>
      </c>
      <c r="AV163" s="118">
        <f t="shared" si="213"/>
        <v>0.29792572694995839</v>
      </c>
      <c r="AW163" s="118">
        <f t="shared" si="214"/>
        <v>0.51184113241210039</v>
      </c>
      <c r="AX163" s="118">
        <f t="shared" si="215"/>
        <v>5.3792585063670062</v>
      </c>
      <c r="AY163" s="118">
        <f t="shared" si="216"/>
        <v>1.3317228525124125</v>
      </c>
      <c r="AZ163" s="118">
        <f t="shared" si="217"/>
        <v>1.3845620915184023</v>
      </c>
      <c r="BA163" s="118">
        <f t="shared" si="221"/>
        <v>10.691422648823256</v>
      </c>
      <c r="BB163" s="119">
        <v>0.43414538181133105</v>
      </c>
      <c r="BC163" s="120">
        <v>0.28843102612498317</v>
      </c>
      <c r="BD163" s="121">
        <v>0.27742359206368572</v>
      </c>
      <c r="BE163" s="154">
        <f t="shared" si="218"/>
        <v>12.725483605095354</v>
      </c>
      <c r="BF163" s="222">
        <f t="shared" si="219"/>
        <v>73.821479124699877</v>
      </c>
      <c r="BG163" s="155">
        <f t="shared" si="208"/>
        <v>2.348535055763143</v>
      </c>
      <c r="BH163" s="125">
        <f t="shared" si="252"/>
        <v>6.2521141980400072</v>
      </c>
      <c r="BI163" s="126">
        <f t="shared" si="209"/>
        <v>0.89377718084987512</v>
      </c>
      <c r="BJ163" s="126">
        <f t="shared" si="253"/>
        <v>-1.0236822648242008</v>
      </c>
      <c r="BK163" s="126">
        <f t="shared" si="254"/>
        <v>-10.758517012734012</v>
      </c>
      <c r="BL163" s="126">
        <f t="shared" si="255"/>
        <v>2.663445705024825</v>
      </c>
      <c r="BM163" s="126">
        <f t="shared" si="256"/>
        <v>1.3845620915184023</v>
      </c>
      <c r="BN163" s="127">
        <f t="shared" si="259"/>
        <v>-0.58830010212510375</v>
      </c>
      <c r="BO163" s="128">
        <f t="shared" si="257"/>
        <v>1.5051965374321652</v>
      </c>
      <c r="BP163" s="129">
        <f t="shared" si="258"/>
        <v>0.14295599097183284</v>
      </c>
      <c r="BQ163" s="107"/>
    </row>
    <row r="164" spans="1:70" x14ac:dyDescent="0.15">
      <c r="A164" s="37">
        <v>100</v>
      </c>
      <c r="B164" s="15" t="s">
        <v>170</v>
      </c>
      <c r="C164" s="15" t="s">
        <v>275</v>
      </c>
      <c r="D164" s="38">
        <v>0</v>
      </c>
      <c r="E164" s="39">
        <v>2.5099999999999998</v>
      </c>
      <c r="F164" s="39">
        <v>40.4</v>
      </c>
      <c r="G164" s="39">
        <v>5.03</v>
      </c>
      <c r="H164" s="39">
        <v>0</v>
      </c>
      <c r="I164" s="39">
        <v>13.97</v>
      </c>
      <c r="J164" s="39">
        <v>23.37</v>
      </c>
      <c r="K164" s="39">
        <v>13.55</v>
      </c>
      <c r="L164" s="39">
        <v>4.4999999999999998E-2</v>
      </c>
      <c r="M164" s="39">
        <v>0</v>
      </c>
      <c r="N164" s="40">
        <v>98.875100000000003</v>
      </c>
      <c r="O164" s="41">
        <f t="shared" si="222"/>
        <v>0</v>
      </c>
      <c r="P164" s="108">
        <f t="shared" si="223"/>
        <v>2.0614323258869905E-2</v>
      </c>
      <c r="Q164" s="108">
        <f t="shared" si="224"/>
        <v>0.19331956489699512</v>
      </c>
      <c r="R164" s="108">
        <f t="shared" si="225"/>
        <v>6.370314083080042E-2</v>
      </c>
      <c r="S164" s="108">
        <f t="shared" si="226"/>
        <v>0</v>
      </c>
      <c r="T164" s="108">
        <f t="shared" si="227"/>
        <v>0.44970223724448738</v>
      </c>
      <c r="U164" s="108">
        <f t="shared" si="228"/>
        <v>0.1127895752895753</v>
      </c>
      <c r="V164" s="108">
        <f t="shared" si="229"/>
        <v>0.12561626132632231</v>
      </c>
      <c r="W164" s="108">
        <f t="shared" si="230"/>
        <v>7.0814842791049005E-4</v>
      </c>
      <c r="X164" s="108">
        <f t="shared" si="231"/>
        <v>0</v>
      </c>
      <c r="Y164" s="42">
        <f t="shared" si="232"/>
        <v>0.96645325127496096</v>
      </c>
      <c r="Z164" s="109">
        <f t="shared" si="233"/>
        <v>0.19331956489699512</v>
      </c>
      <c r="AA164" s="109">
        <f t="shared" si="234"/>
        <v>0.12632440975423279</v>
      </c>
      <c r="AB164" s="110">
        <f t="shared" si="235"/>
        <v>0.1127895752895753</v>
      </c>
      <c r="AC164" s="111">
        <f t="shared" si="236"/>
        <v>44.744383587134692</v>
      </c>
      <c r="AD164" s="112">
        <f t="shared" si="237"/>
        <v>55.255616412865308</v>
      </c>
      <c r="AE164" s="112">
        <f>(12/25)*100</f>
        <v>48</v>
      </c>
      <c r="AF164" s="113">
        <f>13/25*100</f>
        <v>52</v>
      </c>
      <c r="AG164" s="114">
        <f t="shared" si="238"/>
        <v>26.873808156370661</v>
      </c>
      <c r="AH164" s="115">
        <f t="shared" si="239"/>
        <v>17.452269158102204</v>
      </c>
      <c r="AI164" s="115">
        <f t="shared" si="240"/>
        <v>46.405472283525157</v>
      </c>
      <c r="AJ164" s="116">
        <f t="shared" si="241"/>
        <v>90.731549597998026</v>
      </c>
      <c r="AK164" s="115">
        <f t="shared" si="242"/>
        <v>29.619033594642392</v>
      </c>
      <c r="AL164" s="115">
        <f t="shared" si="243"/>
        <v>19.235061271881204</v>
      </c>
      <c r="AM164" s="116">
        <f t="shared" si="244"/>
        <v>51.145905133476404</v>
      </c>
      <c r="AN164" s="115">
        <f t="shared" si="245"/>
        <v>0.12431130713551043</v>
      </c>
      <c r="AO164" s="115">
        <f t="shared" si="246"/>
        <v>0.13844827062128565</v>
      </c>
      <c r="AP164" s="115">
        <f t="shared" si="247"/>
        <v>0.21306763276228749</v>
      </c>
      <c r="AQ164" s="116">
        <f t="shared" si="248"/>
        <v>0.47582721051908355</v>
      </c>
      <c r="AR164" s="115">
        <f t="shared" si="249"/>
        <v>26.125304393563006</v>
      </c>
      <c r="AS164" s="115">
        <f t="shared" si="250"/>
        <v>29.096333198400185</v>
      </c>
      <c r="AT164" s="115">
        <f t="shared" si="251"/>
        <v>44.778362408036813</v>
      </c>
      <c r="AU164" s="117">
        <f t="shared" si="212"/>
        <v>2.2003291013420592</v>
      </c>
      <c r="AV164" s="118">
        <f t="shared" si="213"/>
        <v>0.23462858192926214</v>
      </c>
      <c r="AW164" s="118">
        <f t="shared" si="214"/>
        <v>0.72505788377697955</v>
      </c>
      <c r="AX164" s="118">
        <f t="shared" si="215"/>
        <v>5.118431339708942</v>
      </c>
      <c r="AY164" s="118">
        <f t="shared" si="216"/>
        <v>1.2837510004220027</v>
      </c>
      <c r="AZ164" s="118">
        <f t="shared" si="217"/>
        <v>1.429742072642086</v>
      </c>
      <c r="BA164" s="118">
        <f t="shared" si="221"/>
        <v>10.757311397892071</v>
      </c>
      <c r="BB164" s="119">
        <v>0.44778362408036798</v>
      </c>
      <c r="BC164" s="120">
        <v>0.29096333198400187</v>
      </c>
      <c r="BD164" s="121">
        <v>0.26125304393563009</v>
      </c>
      <c r="BE164" s="154">
        <f t="shared" si="218"/>
        <v>11.753451567167096</v>
      </c>
      <c r="BF164" s="222">
        <f t="shared" si="219"/>
        <v>76.091765806703719</v>
      </c>
      <c r="BG164" s="155">
        <f t="shared" si="208"/>
        <v>2.2358522101732836</v>
      </c>
      <c r="BH164" s="125">
        <f t="shared" si="252"/>
        <v>6.6009873040261775</v>
      </c>
      <c r="BI164" s="126">
        <f t="shared" si="209"/>
        <v>0.7038857457877864</v>
      </c>
      <c r="BJ164" s="126">
        <f t="shared" si="253"/>
        <v>-1.4501157675539591</v>
      </c>
      <c r="BK164" s="126">
        <f t="shared" si="254"/>
        <v>-10.236862679417884</v>
      </c>
      <c r="BL164" s="126">
        <f t="shared" si="255"/>
        <v>2.5675020008440055</v>
      </c>
      <c r="BM164" s="126">
        <f t="shared" si="256"/>
        <v>1.429742072642086</v>
      </c>
      <c r="BN164" s="127">
        <f t="shared" si="259"/>
        <v>-0.38486132367178827</v>
      </c>
      <c r="BO164" s="128">
        <f t="shared" si="257"/>
        <v>1.538969261271</v>
      </c>
      <c r="BP164" s="129">
        <f t="shared" si="258"/>
        <v>0.10663340396950338</v>
      </c>
      <c r="BQ164" s="107"/>
    </row>
    <row r="165" spans="1:70" x14ac:dyDescent="0.15">
      <c r="A165" s="37">
        <v>101</v>
      </c>
      <c r="B165" s="15" t="s">
        <v>171</v>
      </c>
      <c r="C165" s="15" t="s">
        <v>275</v>
      </c>
      <c r="D165" s="38">
        <v>0</v>
      </c>
      <c r="E165" s="39">
        <v>2.5499999999999998</v>
      </c>
      <c r="F165" s="39">
        <v>39.869999999999997</v>
      </c>
      <c r="G165" s="39">
        <v>4.87</v>
      </c>
      <c r="H165" s="39">
        <v>0</v>
      </c>
      <c r="I165" s="39">
        <v>13.99</v>
      </c>
      <c r="J165" s="39">
        <v>23.62</v>
      </c>
      <c r="K165" s="39">
        <v>13.08</v>
      </c>
      <c r="L165" s="39">
        <v>6.5000000000000002E-2</v>
      </c>
      <c r="M165" s="39">
        <v>0</v>
      </c>
      <c r="N165" s="40">
        <v>98.045100000000005</v>
      </c>
      <c r="O165" s="41">
        <f t="shared" si="222"/>
        <v>0</v>
      </c>
      <c r="P165" s="108">
        <f t="shared" si="223"/>
        <v>2.0942838370565042E-2</v>
      </c>
      <c r="Q165" s="108">
        <f t="shared" si="224"/>
        <v>0.19078344189215829</v>
      </c>
      <c r="R165" s="108">
        <f t="shared" si="225"/>
        <v>6.1676798378926041E-2</v>
      </c>
      <c r="S165" s="108">
        <f t="shared" si="226"/>
        <v>0</v>
      </c>
      <c r="T165" s="108">
        <f t="shared" si="227"/>
        <v>0.4503460486077579</v>
      </c>
      <c r="U165" s="108">
        <f t="shared" si="228"/>
        <v>0.113996138996139</v>
      </c>
      <c r="V165" s="108">
        <f t="shared" si="229"/>
        <v>0.12125909211426537</v>
      </c>
      <c r="W165" s="108">
        <f t="shared" si="230"/>
        <v>1.0228810625373746E-3</v>
      </c>
      <c r="X165" s="108">
        <f t="shared" si="231"/>
        <v>0</v>
      </c>
      <c r="Y165" s="42">
        <f t="shared" si="232"/>
        <v>0.96002723942234891</v>
      </c>
      <c r="Z165" s="109">
        <f t="shared" si="233"/>
        <v>0.19078344189215829</v>
      </c>
      <c r="AA165" s="109">
        <f t="shared" si="234"/>
        <v>0.12228197317680276</v>
      </c>
      <c r="AB165" s="110">
        <f t="shared" si="235"/>
        <v>0.113996138996139</v>
      </c>
      <c r="AC165" s="111">
        <f t="shared" si="236"/>
        <v>44.484316332739077</v>
      </c>
      <c r="AD165" s="112">
        <f t="shared" si="237"/>
        <v>55.51568366726093</v>
      </c>
      <c r="AE165" s="112">
        <f>12/25*100</f>
        <v>48</v>
      </c>
      <c r="AF165" s="113">
        <f>13/25*100</f>
        <v>52</v>
      </c>
      <c r="AG165" s="114">
        <f t="shared" si="238"/>
        <v>27.16129005791506</v>
      </c>
      <c r="AH165" s="115">
        <f t="shared" si="239"/>
        <v>16.846913696529654</v>
      </c>
      <c r="AI165" s="115">
        <f t="shared" si="240"/>
        <v>45.796687622379892</v>
      </c>
      <c r="AJ165" s="116">
        <f t="shared" si="241"/>
        <v>89.8048913768246</v>
      </c>
      <c r="AK165" s="115">
        <f t="shared" si="242"/>
        <v>30.244778031015368</v>
      </c>
      <c r="AL165" s="115">
        <f t="shared" si="243"/>
        <v>18.759461136520272</v>
      </c>
      <c r="AM165" s="116">
        <f t="shared" si="244"/>
        <v>50.995760832464377</v>
      </c>
      <c r="AN165" s="115">
        <f t="shared" si="245"/>
        <v>0.12693756124909394</v>
      </c>
      <c r="AO165" s="115">
        <f t="shared" si="246"/>
        <v>0.13502504179361213</v>
      </c>
      <c r="AP165" s="115">
        <f t="shared" si="247"/>
        <v>0.21244214982859233</v>
      </c>
      <c r="AQ165" s="116">
        <f t="shared" si="248"/>
        <v>0.47440475287129841</v>
      </c>
      <c r="AR165" s="115">
        <f t="shared" si="249"/>
        <v>26.757227974807186</v>
      </c>
      <c r="AS165" s="115">
        <f t="shared" si="250"/>
        <v>28.461991785787013</v>
      </c>
      <c r="AT165" s="115">
        <f t="shared" si="251"/>
        <v>44.780780239405807</v>
      </c>
      <c r="AU165" s="117">
        <f t="shared" si="212"/>
        <v>2.1859982452961289</v>
      </c>
      <c r="AV165" s="118">
        <f t="shared" si="213"/>
        <v>0.23996321418424593</v>
      </c>
      <c r="AW165" s="118">
        <f t="shared" si="214"/>
        <v>0.70669326276242805</v>
      </c>
      <c r="AX165" s="118">
        <f t="shared" si="215"/>
        <v>5.1600687264520291</v>
      </c>
      <c r="AY165" s="118">
        <f t="shared" si="216"/>
        <v>1.3061686975799134</v>
      </c>
      <c r="AZ165" s="118">
        <f t="shared" si="217"/>
        <v>1.3893876741033935</v>
      </c>
      <c r="BA165" s="118">
        <f>AZ165+AY165+AX165+AW165+AU165</f>
        <v>10.748316606193892</v>
      </c>
      <c r="BB165" s="119">
        <v>0.44780780239405799</v>
      </c>
      <c r="BC165" s="120">
        <v>0.28461991785787011</v>
      </c>
      <c r="BD165" s="121">
        <v>0.26757227974807185</v>
      </c>
      <c r="BE165" s="154">
        <f t="shared" si="218"/>
        <v>11.255811794388993</v>
      </c>
      <c r="BF165" s="222">
        <f t="shared" si="219"/>
        <v>75.374223756691734</v>
      </c>
      <c r="BG165" s="155">
        <f t="shared" si="208"/>
        <v>2.1209951918837144</v>
      </c>
      <c r="BH165" s="125">
        <f t="shared" si="252"/>
        <v>6.5579947358883866</v>
      </c>
      <c r="BI165" s="126">
        <f t="shared" si="209"/>
        <v>0.7198896425527378</v>
      </c>
      <c r="BJ165" s="126">
        <f t="shared" si="253"/>
        <v>-1.4133865255248561</v>
      </c>
      <c r="BK165" s="126">
        <f t="shared" si="254"/>
        <v>-10.320137452904058</v>
      </c>
      <c r="BL165" s="126">
        <f t="shared" si="255"/>
        <v>2.6123373951598268</v>
      </c>
      <c r="BM165" s="126">
        <f t="shared" si="256"/>
        <v>1.3893876741033935</v>
      </c>
      <c r="BN165" s="127">
        <f t="shared" si="259"/>
        <v>-0.453914530724569</v>
      </c>
      <c r="BO165" s="128">
        <f t="shared" si="257"/>
        <v>1.573353705406094</v>
      </c>
      <c r="BP165" s="129">
        <f t="shared" si="258"/>
        <v>0.10977283019352975</v>
      </c>
      <c r="BQ165" s="107"/>
    </row>
    <row r="166" spans="1:70" x14ac:dyDescent="0.15">
      <c r="A166" s="189"/>
      <c r="B166" s="190"/>
      <c r="C166" s="218" t="s">
        <v>274</v>
      </c>
      <c r="D166" s="191"/>
      <c r="E166" s="192">
        <v>9.02</v>
      </c>
      <c r="F166" s="192">
        <v>2.99</v>
      </c>
      <c r="G166" s="192">
        <v>5.07</v>
      </c>
      <c r="H166" s="192"/>
      <c r="I166" s="192">
        <v>1.57</v>
      </c>
      <c r="J166" s="192">
        <v>2.93</v>
      </c>
      <c r="K166" s="192">
        <v>2.5099999999999998</v>
      </c>
      <c r="L166" s="192"/>
      <c r="M166" s="192"/>
      <c r="N166" s="193"/>
      <c r="O166" s="194"/>
      <c r="P166" s="195"/>
      <c r="Q166" s="195"/>
      <c r="R166" s="195"/>
      <c r="S166" s="195"/>
      <c r="T166" s="195"/>
      <c r="U166" s="195"/>
      <c r="V166" s="195"/>
      <c r="W166" s="195"/>
      <c r="X166" s="195"/>
      <c r="Y166" s="196"/>
      <c r="Z166" s="197"/>
      <c r="AA166" s="197"/>
      <c r="AB166" s="198"/>
      <c r="AC166" s="199"/>
      <c r="AD166" s="200"/>
      <c r="AE166" s="200"/>
      <c r="AF166" s="201"/>
      <c r="AG166" s="202"/>
      <c r="AH166" s="203"/>
      <c r="AI166" s="203"/>
      <c r="AJ166" s="204"/>
      <c r="AK166" s="203"/>
      <c r="AL166" s="203"/>
      <c r="AM166" s="204"/>
      <c r="AN166" s="203"/>
      <c r="AO166" s="203"/>
      <c r="AP166" s="203"/>
      <c r="AQ166" s="204"/>
      <c r="AR166" s="203"/>
      <c r="AS166" s="203"/>
      <c r="AT166" s="203"/>
      <c r="AU166" s="205"/>
      <c r="AV166" s="206"/>
      <c r="AW166" s="206"/>
      <c r="AX166" s="206"/>
      <c r="AY166" s="206"/>
      <c r="AZ166" s="206"/>
      <c r="BA166" s="206"/>
      <c r="BB166" s="207"/>
      <c r="BC166" s="208"/>
      <c r="BD166" s="209"/>
      <c r="BE166" s="210"/>
      <c r="BF166" s="211"/>
      <c r="BG166" s="212"/>
      <c r="BH166" s="213"/>
      <c r="BI166" s="214"/>
      <c r="BJ166" s="214"/>
      <c r="BK166" s="214"/>
      <c r="BL166" s="214"/>
      <c r="BM166" s="214"/>
      <c r="BN166" s="215"/>
      <c r="BO166" s="216"/>
      <c r="BP166" s="217"/>
      <c r="BQ166" s="107"/>
      <c r="BR166" s="221"/>
    </row>
    <row r="167" spans="1:70" ht="15" thickBot="1" x14ac:dyDescent="0.2">
      <c r="A167" s="50"/>
      <c r="B167" s="51"/>
      <c r="C167" s="226" t="s">
        <v>273</v>
      </c>
      <c r="D167" s="227">
        <v>1430</v>
      </c>
      <c r="E167" s="228">
        <v>1335</v>
      </c>
      <c r="F167" s="228">
        <v>3082</v>
      </c>
      <c r="G167" s="228">
        <v>665</v>
      </c>
      <c r="H167" s="228">
        <v>1434</v>
      </c>
      <c r="I167" s="228">
        <v>277</v>
      </c>
      <c r="J167" s="228">
        <v>1583</v>
      </c>
      <c r="K167" s="228">
        <v>616</v>
      </c>
      <c r="L167" s="228">
        <v>743</v>
      </c>
      <c r="M167" s="228">
        <v>2389</v>
      </c>
      <c r="N167" s="130"/>
      <c r="O167" s="52"/>
      <c r="P167" s="131"/>
      <c r="Q167" s="131"/>
      <c r="R167" s="131"/>
      <c r="S167" s="131"/>
      <c r="T167" s="131"/>
      <c r="U167" s="131"/>
      <c r="V167" s="131"/>
      <c r="W167" s="131"/>
      <c r="X167" s="131"/>
      <c r="Y167" s="53"/>
      <c r="Z167" s="132"/>
      <c r="AA167" s="132"/>
      <c r="AB167" s="133"/>
      <c r="AC167" s="134"/>
      <c r="AD167" s="135"/>
      <c r="AE167" s="135"/>
      <c r="AF167" s="136"/>
      <c r="AG167" s="137"/>
      <c r="AH167" s="138"/>
      <c r="AI167" s="138"/>
      <c r="AJ167" s="139"/>
      <c r="AK167" s="138"/>
      <c r="AL167" s="138"/>
      <c r="AM167" s="139"/>
      <c r="AN167" s="138"/>
      <c r="AO167" s="138"/>
      <c r="AP167" s="138"/>
      <c r="AQ167" s="139"/>
      <c r="AR167" s="138"/>
      <c r="AS167" s="138"/>
      <c r="AT167" s="138"/>
      <c r="AU167" s="140"/>
      <c r="AV167" s="141"/>
      <c r="AW167" s="141"/>
      <c r="AX167" s="141"/>
      <c r="AY167" s="141"/>
      <c r="AZ167" s="141"/>
      <c r="BA167" s="141"/>
      <c r="BB167" s="142"/>
      <c r="BC167" s="143"/>
      <c r="BD167" s="144"/>
      <c r="BE167" s="145"/>
      <c r="BF167" s="146"/>
      <c r="BG167" s="147"/>
      <c r="BH167" s="148"/>
      <c r="BI167" s="149"/>
      <c r="BJ167" s="149"/>
      <c r="BK167" s="149"/>
      <c r="BL167" s="149"/>
      <c r="BM167" s="149"/>
      <c r="BN167" s="150"/>
      <c r="BO167" s="151"/>
      <c r="BP167" s="152"/>
      <c r="BQ167" s="107"/>
      <c r="BR167" s="221"/>
    </row>
    <row r="168" spans="1:70" x14ac:dyDescent="0.15">
      <c r="A168" s="15" t="s">
        <v>260</v>
      </c>
      <c r="AJ168" s="156"/>
      <c r="AK168" s="157"/>
      <c r="AM168" s="156"/>
      <c r="AN168" s="157"/>
      <c r="AQ168" s="156"/>
      <c r="AU168" s="107"/>
      <c r="AV168" s="107"/>
      <c r="AW168" s="107"/>
      <c r="AX168" s="107"/>
      <c r="AY168" s="107"/>
      <c r="AZ168" s="107"/>
      <c r="BA168" s="107"/>
    </row>
    <row r="169" spans="1:70" x14ac:dyDescent="0.15">
      <c r="BE169" s="107"/>
      <c r="BF169" s="107"/>
      <c r="BG169" s="107"/>
    </row>
    <row r="170" spans="1:70" x14ac:dyDescent="0.15">
      <c r="BE170" s="107"/>
      <c r="BF170" s="107"/>
      <c r="BG170" s="107"/>
    </row>
    <row r="171" spans="1:70" x14ac:dyDescent="0.15">
      <c r="BE171" s="107"/>
      <c r="BF171" s="107"/>
      <c r="BG171" s="10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27"/>
  <sheetViews>
    <sheetView zoomScale="85" zoomScaleNormal="85" workbookViewId="0">
      <selection activeCell="B38" sqref="B38"/>
    </sheetView>
  </sheetViews>
  <sheetFormatPr baseColWidth="10" defaultRowHeight="14" x14ac:dyDescent="0.15"/>
  <cols>
    <col min="1" max="3" width="10.83203125" style="15"/>
    <col min="4" max="17" width="8.1640625" style="15" customWidth="1"/>
    <col min="18" max="16384" width="10.83203125" style="15"/>
  </cols>
  <sheetData>
    <row r="1" spans="1:30" s="12" customFormat="1" ht="23.5" customHeight="1" x14ac:dyDescent="0.2">
      <c r="A1" s="11" t="s">
        <v>252</v>
      </c>
      <c r="J1" s="13"/>
    </row>
    <row r="2" spans="1:30" s="12" customFormat="1" ht="22" customHeight="1" x14ac:dyDescent="0.2">
      <c r="A2" s="14" t="s">
        <v>247</v>
      </c>
      <c r="J2" s="13"/>
    </row>
    <row r="3" spans="1:30" s="12" customFormat="1" ht="15" x14ac:dyDescent="0.2">
      <c r="A3" s="14" t="s">
        <v>244</v>
      </c>
      <c r="J3" s="13"/>
    </row>
    <row r="4" spans="1:30" s="12" customFormat="1" ht="15" x14ac:dyDescent="0.2">
      <c r="A4" s="14" t="s">
        <v>276</v>
      </c>
      <c r="J4" s="13"/>
    </row>
    <row r="5" spans="1:30" s="12" customFormat="1" ht="15" x14ac:dyDescent="0.2">
      <c r="A5" s="14" t="s">
        <v>248</v>
      </c>
      <c r="J5" s="13"/>
    </row>
    <row r="6" spans="1:30" s="12" customFormat="1" ht="15" x14ac:dyDescent="0.2">
      <c r="A6" s="14" t="s">
        <v>245</v>
      </c>
      <c r="J6" s="13"/>
    </row>
    <row r="7" spans="1:30" s="12" customFormat="1" ht="15" x14ac:dyDescent="0.2">
      <c r="A7" s="14" t="s">
        <v>272</v>
      </c>
      <c r="J7" s="13"/>
    </row>
    <row r="8" spans="1:30" s="12" customFormat="1" x14ac:dyDescent="0.2">
      <c r="A8" s="14" t="s">
        <v>277</v>
      </c>
      <c r="J8" s="13"/>
    </row>
    <row r="9" spans="1:30" x14ac:dyDescent="0.15">
      <c r="A9" s="15" t="s">
        <v>246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</row>
    <row r="10" spans="1:30" s="12" customFormat="1" x14ac:dyDescent="0.2">
      <c r="A10" s="16"/>
      <c r="J10" s="13"/>
    </row>
    <row r="11" spans="1:30" s="12" customFormat="1" ht="15" thickBot="1" x14ac:dyDescent="0.25">
      <c r="A11" s="17" t="s">
        <v>249</v>
      </c>
      <c r="J11" s="13"/>
    </row>
    <row r="12" spans="1:30" s="27" customFormat="1" x14ac:dyDescent="0.15">
      <c r="A12" s="18"/>
      <c r="B12" s="19"/>
      <c r="C12" s="20"/>
      <c r="D12" s="21" t="s">
        <v>65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  <c r="O12" s="24" t="s">
        <v>68</v>
      </c>
      <c r="P12" s="25"/>
      <c r="Q12" s="26" t="s">
        <v>207</v>
      </c>
      <c r="S12" s="18" t="s">
        <v>204</v>
      </c>
      <c r="T12" s="20"/>
    </row>
    <row r="13" spans="1:30" s="27" customFormat="1" x14ac:dyDescent="0.15">
      <c r="A13" s="28" t="s">
        <v>0</v>
      </c>
      <c r="B13" s="27" t="s">
        <v>205</v>
      </c>
      <c r="C13" s="29" t="s">
        <v>63</v>
      </c>
      <c r="D13" s="30" t="s">
        <v>1</v>
      </c>
      <c r="E13" s="31" t="s">
        <v>2</v>
      </c>
      <c r="F13" s="31" t="s">
        <v>3</v>
      </c>
      <c r="G13" s="31" t="s">
        <v>4</v>
      </c>
      <c r="H13" s="31" t="s">
        <v>5</v>
      </c>
      <c r="I13" s="31" t="s">
        <v>6</v>
      </c>
      <c r="J13" s="31" t="s">
        <v>7</v>
      </c>
      <c r="K13" s="31" t="s">
        <v>8</v>
      </c>
      <c r="L13" s="31" t="s">
        <v>9</v>
      </c>
      <c r="M13" s="31" t="s">
        <v>10</v>
      </c>
      <c r="N13" s="32" t="s">
        <v>11</v>
      </c>
      <c r="O13" s="33" t="s">
        <v>8</v>
      </c>
      <c r="P13" s="34" t="s">
        <v>10</v>
      </c>
      <c r="Q13" s="35" t="s">
        <v>197</v>
      </c>
      <c r="S13" s="28" t="s">
        <v>8</v>
      </c>
      <c r="T13" s="36">
        <v>107.8682</v>
      </c>
    </row>
    <row r="14" spans="1:30" ht="15" thickBot="1" x14ac:dyDescent="0.2">
      <c r="A14" s="37">
        <v>36</v>
      </c>
      <c r="B14" s="15" t="s">
        <v>37</v>
      </c>
      <c r="C14" s="36" t="s">
        <v>206</v>
      </c>
      <c r="D14" s="38">
        <v>0.19259999999999999</v>
      </c>
      <c r="E14" s="39">
        <v>0</v>
      </c>
      <c r="F14" s="39">
        <v>0.52559999999999996</v>
      </c>
      <c r="G14" s="39">
        <v>0</v>
      </c>
      <c r="H14" s="39">
        <v>0</v>
      </c>
      <c r="I14" s="39">
        <v>0</v>
      </c>
      <c r="J14" s="39">
        <v>0</v>
      </c>
      <c r="K14" s="39">
        <v>32.479999999999997</v>
      </c>
      <c r="L14" s="39">
        <v>0</v>
      </c>
      <c r="M14" s="39">
        <v>67.959999999999994</v>
      </c>
      <c r="N14" s="40">
        <v>101.1581</v>
      </c>
      <c r="O14" s="41">
        <f t="shared" ref="O14:O25" si="0">K14/$T$13</f>
        <v>0.30110820427150908</v>
      </c>
      <c r="P14" s="42">
        <f t="shared" ref="P14:P25" si="1">M14/$T$14</f>
        <v>0.34503316984196858</v>
      </c>
      <c r="Q14" s="43">
        <f>P14/O14</f>
        <v>1.1458776776831108</v>
      </c>
      <c r="S14" s="44" t="s">
        <v>10</v>
      </c>
      <c r="T14" s="45">
        <v>196.96656999999999</v>
      </c>
    </row>
    <row r="15" spans="1:30" x14ac:dyDescent="0.15">
      <c r="A15" s="37">
        <v>37</v>
      </c>
      <c r="B15" s="15" t="s">
        <v>38</v>
      </c>
      <c r="C15" s="36" t="s">
        <v>206</v>
      </c>
      <c r="D15" s="38">
        <v>0.1963</v>
      </c>
      <c r="E15" s="39">
        <v>5.4100000000000002E-2</v>
      </c>
      <c r="F15" s="39">
        <v>0.57979999999999998</v>
      </c>
      <c r="G15" s="39">
        <v>1.03E-2</v>
      </c>
      <c r="H15" s="39">
        <v>8.6099999999999996E-2</v>
      </c>
      <c r="I15" s="39">
        <v>0</v>
      </c>
      <c r="J15" s="39">
        <v>0</v>
      </c>
      <c r="K15" s="39">
        <v>32.32</v>
      </c>
      <c r="L15" s="39">
        <v>0</v>
      </c>
      <c r="M15" s="39">
        <v>68.09</v>
      </c>
      <c r="N15" s="40">
        <v>101.3365</v>
      </c>
      <c r="O15" s="41">
        <f t="shared" si="0"/>
        <v>0.29962491262485141</v>
      </c>
      <c r="P15" s="42">
        <f t="shared" si="1"/>
        <v>0.34569318031988883</v>
      </c>
      <c r="Q15" s="43">
        <f t="shared" ref="Q15:Q25" si="2">P15/O15</f>
        <v>1.1537531285081013</v>
      </c>
      <c r="R15" s="46"/>
      <c r="S15" s="27"/>
    </row>
    <row r="16" spans="1:30" x14ac:dyDescent="0.15">
      <c r="A16" s="37">
        <v>55</v>
      </c>
      <c r="B16" s="15" t="s">
        <v>49</v>
      </c>
      <c r="C16" s="36" t="s">
        <v>206</v>
      </c>
      <c r="D16" s="38">
        <v>6.2100000000000002E-2</v>
      </c>
      <c r="E16" s="39">
        <v>0</v>
      </c>
      <c r="F16" s="39">
        <v>0.49709999999999999</v>
      </c>
      <c r="G16" s="39">
        <v>2.2200000000000001E-2</v>
      </c>
      <c r="H16" s="39">
        <v>3.85E-2</v>
      </c>
      <c r="I16" s="39">
        <v>0</v>
      </c>
      <c r="J16" s="39">
        <v>0</v>
      </c>
      <c r="K16" s="39">
        <v>24.75</v>
      </c>
      <c r="L16" s="39">
        <v>2.69E-2</v>
      </c>
      <c r="M16" s="39">
        <v>74.39</v>
      </c>
      <c r="N16" s="40">
        <v>99.786799999999999</v>
      </c>
      <c r="O16" s="41">
        <f t="shared" si="0"/>
        <v>0.22944667659235993</v>
      </c>
      <c r="P16" s="42">
        <f t="shared" si="1"/>
        <v>0.37767830348063636</v>
      </c>
      <c r="Q16" s="43">
        <f t="shared" si="2"/>
        <v>1.6460395464852517</v>
      </c>
      <c r="R16" s="46"/>
      <c r="S16" s="27"/>
    </row>
    <row r="17" spans="1:19" x14ac:dyDescent="0.15">
      <c r="A17" s="37">
        <v>56</v>
      </c>
      <c r="B17" s="15" t="s">
        <v>50</v>
      </c>
      <c r="C17" s="36" t="s">
        <v>206</v>
      </c>
      <c r="D17" s="38">
        <v>4.0500000000000001E-2</v>
      </c>
      <c r="E17" s="39">
        <v>7.9799999999999996E-2</v>
      </c>
      <c r="F17" s="39">
        <v>0.20530000000000001</v>
      </c>
      <c r="G17" s="39">
        <v>0</v>
      </c>
      <c r="H17" s="39">
        <v>0.10100000000000001</v>
      </c>
      <c r="I17" s="39">
        <v>9.2999999999999992E-3</v>
      </c>
      <c r="J17" s="39">
        <v>0</v>
      </c>
      <c r="K17" s="39">
        <v>24.8</v>
      </c>
      <c r="L17" s="39">
        <v>2.1600000000000001E-2</v>
      </c>
      <c r="M17" s="39">
        <v>74.95</v>
      </c>
      <c r="N17" s="40">
        <v>100.20740000000001</v>
      </c>
      <c r="O17" s="41">
        <f t="shared" si="0"/>
        <v>0.22991020523194047</v>
      </c>
      <c r="P17" s="42">
        <f t="shared" si="1"/>
        <v>0.38052142553936946</v>
      </c>
      <c r="Q17" s="43">
        <f t="shared" si="2"/>
        <v>1.6550871465470085</v>
      </c>
      <c r="R17" s="46"/>
      <c r="S17" s="27"/>
    </row>
    <row r="18" spans="1:19" x14ac:dyDescent="0.15">
      <c r="A18" s="37">
        <v>79</v>
      </c>
      <c r="B18" s="15" t="s">
        <v>62</v>
      </c>
      <c r="C18" s="36" t="s">
        <v>206</v>
      </c>
      <c r="D18" s="38">
        <v>0</v>
      </c>
      <c r="E18" s="39">
        <v>0</v>
      </c>
      <c r="F18" s="39">
        <v>0.2366</v>
      </c>
      <c r="G18" s="39">
        <v>7.4999999999999997E-3</v>
      </c>
      <c r="H18" s="39">
        <v>0</v>
      </c>
      <c r="I18" s="39">
        <v>0</v>
      </c>
      <c r="J18" s="39">
        <v>0</v>
      </c>
      <c r="K18" s="39">
        <v>28.61</v>
      </c>
      <c r="L18" s="39">
        <v>2.0400000000000001E-2</v>
      </c>
      <c r="M18" s="39">
        <v>71.459999999999994</v>
      </c>
      <c r="N18" s="40">
        <v>100.3344</v>
      </c>
      <c r="O18" s="41">
        <f t="shared" si="0"/>
        <v>0.26523108756797648</v>
      </c>
      <c r="P18" s="42">
        <f t="shared" si="1"/>
        <v>0.36280268270905058</v>
      </c>
      <c r="Q18" s="43">
        <f t="shared" si="2"/>
        <v>1.3678739020970434</v>
      </c>
    </row>
    <row r="19" spans="1:19" x14ac:dyDescent="0.15">
      <c r="A19" s="37">
        <v>58</v>
      </c>
      <c r="B19" s="15" t="s">
        <v>136</v>
      </c>
      <c r="C19" s="36" t="s">
        <v>206</v>
      </c>
      <c r="D19" s="47">
        <v>0</v>
      </c>
      <c r="E19" s="48">
        <v>0</v>
      </c>
      <c r="F19" s="48">
        <v>0.1462</v>
      </c>
      <c r="G19" s="48">
        <v>1.4999999999999999E-2</v>
      </c>
      <c r="H19" s="48">
        <v>0</v>
      </c>
      <c r="I19" s="48">
        <v>1.37E-2</v>
      </c>
      <c r="J19" s="48">
        <v>0</v>
      </c>
      <c r="K19" s="48">
        <v>33.97</v>
      </c>
      <c r="L19" s="48">
        <v>0</v>
      </c>
      <c r="M19" s="48">
        <v>67.400000000000006</v>
      </c>
      <c r="N19" s="49">
        <v>101.5449</v>
      </c>
      <c r="O19" s="41">
        <f t="shared" si="0"/>
        <v>0.31492135773100877</v>
      </c>
      <c r="P19" s="42">
        <f t="shared" si="1"/>
        <v>0.34219004778323553</v>
      </c>
      <c r="Q19" s="43">
        <f t="shared" si="2"/>
        <v>1.086588887615296</v>
      </c>
    </row>
    <row r="20" spans="1:19" x14ac:dyDescent="0.15">
      <c r="A20" s="37">
        <v>71</v>
      </c>
      <c r="B20" s="15" t="s">
        <v>148</v>
      </c>
      <c r="C20" s="36" t="s">
        <v>206</v>
      </c>
      <c r="D20" s="47">
        <v>0</v>
      </c>
      <c r="E20" s="48">
        <v>0</v>
      </c>
      <c r="F20" s="48">
        <v>0.27239999999999998</v>
      </c>
      <c r="G20" s="48">
        <v>0</v>
      </c>
      <c r="H20" s="48">
        <v>7.7100000000000002E-2</v>
      </c>
      <c r="I20" s="48">
        <v>0.152</v>
      </c>
      <c r="J20" s="48">
        <v>0</v>
      </c>
      <c r="K20" s="48">
        <v>29.26</v>
      </c>
      <c r="L20" s="48">
        <v>0</v>
      </c>
      <c r="M20" s="48">
        <v>71.290000000000006</v>
      </c>
      <c r="N20" s="49">
        <v>101.0514</v>
      </c>
      <c r="O20" s="41">
        <f t="shared" si="0"/>
        <v>0.2712569598825233</v>
      </c>
      <c r="P20" s="42">
        <f t="shared" si="1"/>
        <v>0.36193959208407805</v>
      </c>
      <c r="Q20" s="43">
        <f t="shared" si="2"/>
        <v>1.3343052736446941</v>
      </c>
    </row>
    <row r="21" spans="1:19" x14ac:dyDescent="0.15">
      <c r="A21" s="37">
        <v>72</v>
      </c>
      <c r="B21" s="15" t="s">
        <v>149</v>
      </c>
      <c r="C21" s="36" t="s">
        <v>206</v>
      </c>
      <c r="D21" s="47">
        <v>0</v>
      </c>
      <c r="E21" s="48">
        <v>0</v>
      </c>
      <c r="F21" s="48">
        <v>0.27800000000000002</v>
      </c>
      <c r="G21" s="48">
        <v>1.8800000000000001E-2</v>
      </c>
      <c r="H21" s="48">
        <v>2.3400000000000001E-2</v>
      </c>
      <c r="I21" s="48">
        <v>0.1018</v>
      </c>
      <c r="J21" s="48">
        <v>0</v>
      </c>
      <c r="K21" s="48">
        <v>31.42</v>
      </c>
      <c r="L21" s="48">
        <v>0</v>
      </c>
      <c r="M21" s="48">
        <v>67.099999999999994</v>
      </c>
      <c r="N21" s="49">
        <v>98.942099999999996</v>
      </c>
      <c r="O21" s="41">
        <f t="shared" si="0"/>
        <v>0.29128139711240197</v>
      </c>
      <c r="P21" s="42">
        <f t="shared" si="1"/>
        <v>0.34066694668034275</v>
      </c>
      <c r="Q21" s="43">
        <f t="shared" si="2"/>
        <v>1.1695458414355362</v>
      </c>
    </row>
    <row r="22" spans="1:19" x14ac:dyDescent="0.15">
      <c r="A22" s="37">
        <v>106</v>
      </c>
      <c r="B22" s="15" t="s">
        <v>175</v>
      </c>
      <c r="C22" s="36" t="s">
        <v>206</v>
      </c>
      <c r="D22" s="47">
        <v>0</v>
      </c>
      <c r="E22" s="48">
        <v>0.1147</v>
      </c>
      <c r="F22" s="48">
        <v>0.37140000000000001</v>
      </c>
      <c r="G22" s="48">
        <v>0</v>
      </c>
      <c r="H22" s="48">
        <v>4.4699999999999997E-2</v>
      </c>
      <c r="I22" s="48">
        <v>9.2100000000000001E-2</v>
      </c>
      <c r="J22" s="48">
        <v>0</v>
      </c>
      <c r="K22" s="48">
        <v>26.78</v>
      </c>
      <c r="L22" s="48">
        <v>1.5800000000000002E-2</v>
      </c>
      <c r="M22" s="48">
        <v>74.08</v>
      </c>
      <c r="N22" s="49">
        <v>101.4986</v>
      </c>
      <c r="O22" s="41">
        <f t="shared" si="0"/>
        <v>0.24826593935932925</v>
      </c>
      <c r="P22" s="42">
        <f t="shared" si="1"/>
        <v>0.37610443234098051</v>
      </c>
      <c r="Q22" s="43">
        <f t="shared" si="2"/>
        <v>1.5149256209351514</v>
      </c>
    </row>
    <row r="23" spans="1:19" x14ac:dyDescent="0.15">
      <c r="A23" s="37">
        <v>107</v>
      </c>
      <c r="B23" s="15" t="s">
        <v>176</v>
      </c>
      <c r="C23" s="36" t="s">
        <v>206</v>
      </c>
      <c r="D23" s="47">
        <v>0</v>
      </c>
      <c r="E23" s="48">
        <v>2.75E-2</v>
      </c>
      <c r="F23" s="48">
        <v>0.26400000000000001</v>
      </c>
      <c r="G23" s="48">
        <v>1.23E-2</v>
      </c>
      <c r="H23" s="48">
        <v>6.2600000000000003E-2</v>
      </c>
      <c r="I23" s="48">
        <v>4.9299999999999997E-2</v>
      </c>
      <c r="J23" s="48">
        <v>0</v>
      </c>
      <c r="K23" s="48">
        <v>31.19</v>
      </c>
      <c r="L23" s="48">
        <v>8.3999999999999995E-3</v>
      </c>
      <c r="M23" s="48">
        <v>70.2</v>
      </c>
      <c r="N23" s="49">
        <v>101.81399999999999</v>
      </c>
      <c r="O23" s="41">
        <f t="shared" si="0"/>
        <v>0.28914916537033158</v>
      </c>
      <c r="P23" s="42">
        <f t="shared" si="1"/>
        <v>0.35640565807690111</v>
      </c>
      <c r="Q23" s="43">
        <f t="shared" si="2"/>
        <v>1.2326013724453602</v>
      </c>
    </row>
    <row r="24" spans="1:19" x14ac:dyDescent="0.15">
      <c r="A24" s="37">
        <v>124</v>
      </c>
      <c r="B24" s="15" t="s">
        <v>190</v>
      </c>
      <c r="C24" s="36" t="s">
        <v>206</v>
      </c>
      <c r="D24" s="47">
        <v>0.2084</v>
      </c>
      <c r="E24" s="48">
        <v>0</v>
      </c>
      <c r="F24" s="48">
        <v>0.34250000000000003</v>
      </c>
      <c r="G24" s="48">
        <v>2.6700000000000002E-2</v>
      </c>
      <c r="H24" s="48">
        <v>0</v>
      </c>
      <c r="I24" s="48">
        <v>9.3700000000000006E-2</v>
      </c>
      <c r="J24" s="48">
        <v>0</v>
      </c>
      <c r="K24" s="48">
        <v>36.369999999999997</v>
      </c>
      <c r="L24" s="48">
        <v>6.8500000000000005E-2</v>
      </c>
      <c r="M24" s="48">
        <v>63.52</v>
      </c>
      <c r="N24" s="49">
        <v>100.6297</v>
      </c>
      <c r="O24" s="41">
        <f t="shared" si="0"/>
        <v>0.33717073243087392</v>
      </c>
      <c r="P24" s="42">
        <f t="shared" si="1"/>
        <v>0.32249127351915607</v>
      </c>
      <c r="Q24" s="43">
        <f t="shared" si="2"/>
        <v>0.95646283173546975</v>
      </c>
    </row>
    <row r="25" spans="1:19" ht="15" thickBot="1" x14ac:dyDescent="0.2">
      <c r="A25" s="37">
        <v>125</v>
      </c>
      <c r="B25" s="15" t="s">
        <v>191</v>
      </c>
      <c r="C25" s="36" t="s">
        <v>206</v>
      </c>
      <c r="D25" s="47">
        <v>0.13739999999999999</v>
      </c>
      <c r="E25" s="48">
        <v>2.5399999999999999E-2</v>
      </c>
      <c r="F25" s="48">
        <v>0.4143</v>
      </c>
      <c r="G25" s="48">
        <v>7.7999999999999996E-3</v>
      </c>
      <c r="H25" s="48">
        <v>0</v>
      </c>
      <c r="I25" s="48">
        <v>9.9900000000000003E-2</v>
      </c>
      <c r="J25" s="48">
        <v>0</v>
      </c>
      <c r="K25" s="48">
        <v>34.090000000000003</v>
      </c>
      <c r="L25" s="48">
        <v>0.1</v>
      </c>
      <c r="M25" s="48">
        <v>66.760000000000005</v>
      </c>
      <c r="N25" s="49">
        <v>101.6347</v>
      </c>
      <c r="O25" s="41">
        <f t="shared" si="0"/>
        <v>0.31603382646600203</v>
      </c>
      <c r="P25" s="42">
        <f t="shared" si="1"/>
        <v>0.33894076543039769</v>
      </c>
      <c r="Q25" s="43">
        <f t="shared" si="2"/>
        <v>1.0724825542270233</v>
      </c>
    </row>
    <row r="26" spans="1:19" x14ac:dyDescent="0.15">
      <c r="A26" s="78"/>
      <c r="B26" s="79"/>
      <c r="C26" s="19" t="s">
        <v>274</v>
      </c>
      <c r="D26" s="80"/>
      <c r="E26" s="81"/>
      <c r="F26" s="81"/>
      <c r="G26" s="81"/>
      <c r="H26" s="81"/>
      <c r="I26" s="81"/>
      <c r="J26" s="81"/>
      <c r="K26" s="81">
        <v>1.85</v>
      </c>
      <c r="L26" s="81"/>
      <c r="M26" s="81">
        <v>1.06</v>
      </c>
      <c r="N26" s="82"/>
      <c r="O26" s="83"/>
      <c r="P26" s="84"/>
      <c r="Q26" s="229"/>
    </row>
    <row r="27" spans="1:19" ht="15" thickBot="1" x14ac:dyDescent="0.2">
      <c r="A27" s="50"/>
      <c r="B27" s="51"/>
      <c r="C27" s="226" t="s">
        <v>273</v>
      </c>
      <c r="D27" s="227">
        <v>1492</v>
      </c>
      <c r="E27" s="228">
        <v>1424</v>
      </c>
      <c r="F27" s="228">
        <v>2980</v>
      </c>
      <c r="G27" s="228">
        <v>760</v>
      </c>
      <c r="H27" s="228">
        <v>1467</v>
      </c>
      <c r="I27" s="228">
        <v>239</v>
      </c>
      <c r="J27" s="228">
        <v>1312</v>
      </c>
      <c r="K27" s="228">
        <v>637</v>
      </c>
      <c r="L27" s="228">
        <v>818</v>
      </c>
      <c r="M27" s="228">
        <v>2724</v>
      </c>
      <c r="N27" s="130"/>
      <c r="O27" s="52"/>
      <c r="P27" s="131"/>
      <c r="Q27" s="23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Standards</vt:lpstr>
      <vt:lpstr>Pb-Bi minerals</vt:lpstr>
      <vt:lpstr>Electrum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EPMAUser</dc:creator>
  <cp:lastModifiedBy>Christine Elrod</cp:lastModifiedBy>
  <cp:lastPrinted>2024-02-23T09:39:25Z</cp:lastPrinted>
  <dcterms:created xsi:type="dcterms:W3CDTF">2024-02-15T07:20:19Z</dcterms:created>
  <dcterms:modified xsi:type="dcterms:W3CDTF">2025-03-09T19:51:29Z</dcterms:modified>
</cp:coreProperties>
</file>