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defaultThemeVersion="124226"/>
  <xr:revisionPtr revIDLastSave="0" documentId="13_ncr:1_{A4D4A36B-5A2F-45BC-A8D9-972EEB6C9103}" xr6:coauthVersionLast="46" xr6:coauthVersionMax="46" xr10:uidLastSave="{00000000-0000-0000-0000-000000000000}"/>
  <bookViews>
    <workbookView xWindow="-120" yWindow="-120" windowWidth="29040" windowHeight="16440" xr2:uid="{00000000-000D-0000-FFFF-FFFF00000000}"/>
  </bookViews>
  <sheets>
    <sheet name="risk calc" sheetId="1" r:id="rId1"/>
    <sheet name="Sheet2" sheetId="2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2" l="1"/>
  <c r="H55" i="2"/>
  <c r="H54" i="2"/>
  <c r="H53" i="2"/>
  <c r="H52" i="2"/>
  <c r="H51" i="2"/>
  <c r="H41" i="2"/>
  <c r="H40" i="2"/>
  <c r="H11" i="2"/>
  <c r="I11" i="2"/>
  <c r="H10" i="2"/>
  <c r="I10" i="2"/>
  <c r="H9" i="2"/>
  <c r="I9" i="2"/>
  <c r="H8" i="2"/>
  <c r="I8" i="2"/>
  <c r="H7" i="2"/>
  <c r="I7" i="2"/>
  <c r="H6" i="2"/>
  <c r="I6" i="2"/>
  <c r="H5" i="2"/>
  <c r="I5" i="2"/>
  <c r="H4" i="2"/>
  <c r="I4" i="2"/>
  <c r="H3" i="2"/>
  <c r="I3" i="2"/>
  <c r="I12" i="2"/>
  <c r="I40" i="2"/>
  <c r="K40" i="2"/>
  <c r="C15" i="1"/>
  <c r="J12" i="2"/>
  <c r="M40" i="2"/>
  <c r="K42" i="2"/>
  <c r="K44" i="2"/>
  <c r="K45" i="2"/>
  <c r="C17" i="1"/>
  <c r="N43" i="2"/>
  <c r="K46" i="2"/>
  <c r="E17" i="1"/>
</calcChain>
</file>

<file path=xl/sharedStrings.xml><?xml version="1.0" encoding="utf-8"?>
<sst xmlns="http://schemas.openxmlformats.org/spreadsheetml/2006/main" count="202" uniqueCount="73">
  <si>
    <t>Predicting the risk of developing moderate to severe encephalopathy after perinatal asphyxia</t>
  </si>
  <si>
    <t>Clinical examination</t>
  </si>
  <si>
    <t>Tone</t>
  </si>
  <si>
    <t>Hypo</t>
  </si>
  <si>
    <t>Neonatal resuscitation</t>
  </si>
  <si>
    <t>Consiousness</t>
  </si>
  <si>
    <t>Lathergy</t>
  </si>
  <si>
    <t>Drugs</t>
  </si>
  <si>
    <t>Seizure</t>
  </si>
  <si>
    <t>Infrequent</t>
  </si>
  <si>
    <t>Posture</t>
  </si>
  <si>
    <t>Fist/Cycling</t>
  </si>
  <si>
    <t>Umbilical artery Lactate</t>
  </si>
  <si>
    <t>Moro</t>
  </si>
  <si>
    <t>Partial</t>
  </si>
  <si>
    <t>Grasp</t>
  </si>
  <si>
    <t>Poor</t>
  </si>
  <si>
    <t>Round off the decimal value</t>
  </si>
  <si>
    <t>Suck</t>
  </si>
  <si>
    <t>Resp</t>
  </si>
  <si>
    <t>Brief apneoa</t>
  </si>
  <si>
    <t>Fontanel</t>
  </si>
  <si>
    <t>Normal</t>
  </si>
  <si>
    <t>Total score</t>
  </si>
  <si>
    <r>
      <t xml:space="preserve">Likelyhood of abnormal aEEG at 6 hours </t>
    </r>
    <r>
      <rPr>
        <vertAlign val="superscript"/>
        <sz val="11"/>
        <color theme="1"/>
        <rFont val="Calibri"/>
        <family val="2"/>
        <scheme val="minor"/>
      </rPr>
      <t>2</t>
    </r>
  </si>
  <si>
    <t>References</t>
  </si>
  <si>
    <t xml:space="preserve">Times more </t>
  </si>
  <si>
    <t>1. Thompson CM et al. 1997. Acta Paed 86:757-61</t>
  </si>
  <si>
    <t>2. Horn et al. 2013. BMC Pediatrics 13:52</t>
  </si>
  <si>
    <t>3. White et al. 2012. J MaternFetal Neonatal Med 25:1653-9</t>
  </si>
  <si>
    <t>How to use this calculator: select the appropriate value from the dropdown menu in the white coloured cells. The output value pops up in red coloured cells</t>
  </si>
  <si>
    <t>Thomson scoring</t>
  </si>
  <si>
    <t>Sign</t>
  </si>
  <si>
    <t>Score</t>
  </si>
  <si>
    <t>LHR</t>
  </si>
  <si>
    <t>Hyper</t>
  </si>
  <si>
    <t>Hyper alert</t>
  </si>
  <si>
    <t>Comatose</t>
  </si>
  <si>
    <t>None</t>
  </si>
  <si>
    <t>Frequent</t>
  </si>
  <si>
    <t>Flexion</t>
  </si>
  <si>
    <t>Decerebrate</t>
  </si>
  <si>
    <t>absent</t>
  </si>
  <si>
    <t>absent/bites</t>
  </si>
  <si>
    <t>Hypervent</t>
  </si>
  <si>
    <t>Ventilated</t>
  </si>
  <si>
    <t>Full not tense</t>
  </si>
  <si>
    <t>Tense</t>
  </si>
  <si>
    <t>Total</t>
  </si>
  <si>
    <t>Full</t>
  </si>
  <si>
    <t>Absent</t>
  </si>
  <si>
    <t>Absent/Bites</t>
  </si>
  <si>
    <t>comatose</t>
  </si>
  <si>
    <t xml:space="preserve">Lactate </t>
  </si>
  <si>
    <t>Blow by oxygen</t>
  </si>
  <si>
    <t>CPAP</t>
  </si>
  <si>
    <t>PPV</t>
  </si>
  <si>
    <t>Chest compression</t>
  </si>
  <si>
    <t>Pretest prob</t>
  </si>
  <si>
    <t>pretest odds</t>
  </si>
  <si>
    <t>post test odds</t>
  </si>
  <si>
    <t>post test prob</t>
  </si>
  <si>
    <t>probability</t>
  </si>
  <si>
    <t>round off 100</t>
  </si>
  <si>
    <r>
      <t>Thomson HIE score</t>
    </r>
    <r>
      <rPr>
        <b/>
        <vertAlign val="superscript"/>
        <sz val="11"/>
        <color theme="1"/>
        <rFont val="Calibri"/>
        <family val="2"/>
        <scheme val="minor"/>
      </rPr>
      <t xml:space="preserve"> 1</t>
    </r>
  </si>
  <si>
    <t>%</t>
  </si>
  <si>
    <r>
      <t xml:space="preserve">Probability of developing moderate to severe encephalopathy 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</si>
  <si>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</t>
  </si>
  <si>
    <t>HIE score to be done between 3 to 5 hours of age</t>
  </si>
  <si>
    <t>Mike &amp; Murthy</t>
  </si>
  <si>
    <r>
      <rPr>
        <sz val="11"/>
        <color rgb="FFC00000"/>
        <rFont val="Adobe Gothic Std B"/>
        <family val="2"/>
        <charset val="128"/>
      </rPr>
      <t>P</t>
    </r>
    <r>
      <rPr>
        <sz val="11"/>
        <color theme="7" tint="-0.249977111117893"/>
        <rFont val="Adobe Gothic Std B"/>
        <family val="2"/>
        <charset val="128"/>
      </rPr>
      <t xml:space="preserve">rediction of </t>
    </r>
    <r>
      <rPr>
        <sz val="11"/>
        <color rgb="FFC00000"/>
        <rFont val="Adobe Gothic Std B"/>
        <family val="2"/>
        <charset val="128"/>
      </rPr>
      <t>E</t>
    </r>
    <r>
      <rPr>
        <sz val="11"/>
        <color theme="7" tint="-0.249977111117893"/>
        <rFont val="Adobe Gothic Std B"/>
        <family val="2"/>
        <charset val="128"/>
      </rPr>
      <t xml:space="preserve">ncephalopathy in </t>
    </r>
    <r>
      <rPr>
        <sz val="11"/>
        <color rgb="FFC00000"/>
        <rFont val="Adobe Gothic Std B"/>
        <family val="2"/>
        <charset val="128"/>
      </rPr>
      <t>P</t>
    </r>
    <r>
      <rPr>
        <sz val="11"/>
        <color theme="7" tint="-0.249977111117893"/>
        <rFont val="Adobe Gothic Std B"/>
        <family val="2"/>
        <charset val="128"/>
      </rPr>
      <t xml:space="preserve">erinatal </t>
    </r>
    <r>
      <rPr>
        <sz val="11"/>
        <color rgb="FFC00000"/>
        <rFont val="Adobe Gothic Std B"/>
        <family val="2"/>
        <charset val="128"/>
      </rPr>
      <t>A</t>
    </r>
    <r>
      <rPr>
        <sz val="11"/>
        <color theme="7" tint="-0.249977111117893"/>
        <rFont val="Adobe Gothic Std B"/>
        <family val="2"/>
        <charset val="128"/>
      </rPr>
      <t xml:space="preserve">sphyxia - </t>
    </r>
    <r>
      <rPr>
        <sz val="11"/>
        <color rgb="FFC00000"/>
        <rFont val="Adobe Gothic Std B"/>
        <family val="2"/>
        <charset val="128"/>
      </rPr>
      <t>PEPA</t>
    </r>
    <r>
      <rPr>
        <sz val="11"/>
        <color theme="7" tint="-0.249977111117893"/>
        <rFont val="Adobe Gothic Std B"/>
        <family val="2"/>
        <charset val="128"/>
      </rPr>
      <t xml:space="preserve"> calculator</t>
    </r>
  </si>
  <si>
    <t>Calculations</t>
  </si>
  <si>
    <t>CPAP/PPV &lt; 30 secs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</si>
</sst>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Black"/>
      <family val="2"/>
    </font>
    <font>
      <b/>
      <sz val="10"/>
      <color theme="0"/>
      <name val="Comic Sans MS"/>
      <family val="4"/>
    </font>
    <font>
      <sz val="9"/>
      <color theme="1"/>
      <name val="Calibri"/>
      <family val="2"/>
      <scheme val="minor"/>
    </font>
    <font>
      <sz val="7.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</font>
    <font>
      <sz val="11"/>
      <color theme="1"/>
      <name val="Adobe Gothic Std B"/>
      <family val="2"/>
      <charset val="128"/>
    </font>
    <font>
      <b/>
      <sz val="9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theme="7" tint="-0.249977111117893"/>
      <name val="Adobe Gothic Std B"/>
      <family val="2"/>
      <charset val="128"/>
    </font>
    <font>
      <sz val="11"/>
      <color rgb="FFC00000"/>
      <name val="Adobe Gothic Std B"/>
      <family val="2"/>
      <charset val="128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3" borderId="11" xfId="0" applyFont="1" applyFill="1" applyBorder="1"/>
    <xf numFmtId="0" fontId="0" fillId="5" borderId="0" xfId="0" applyFill="1"/>
    <xf numFmtId="0" fontId="0" fillId="5" borderId="5" xfId="0" applyFill="1" applyBorder="1"/>
    <xf numFmtId="0" fontId="0" fillId="2" borderId="0" xfId="0" applyFill="1"/>
    <xf numFmtId="0" fontId="0" fillId="6" borderId="0" xfId="0" applyFill="1"/>
    <xf numFmtId="0" fontId="0" fillId="6" borderId="2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6" borderId="0" xfId="0" applyFill="1" applyAlignment="1"/>
    <xf numFmtId="0" fontId="0" fillId="7" borderId="0" xfId="0" applyFill="1"/>
    <xf numFmtId="0" fontId="5" fillId="6" borderId="0" xfId="0" applyFont="1" applyFill="1" applyAlignment="1"/>
    <xf numFmtId="0" fontId="4" fillId="4" borderId="0" xfId="0" applyFont="1" applyFill="1" applyAlignment="1">
      <alignment vertical="top" wrapText="1"/>
    </xf>
    <xf numFmtId="0" fontId="4" fillId="7" borderId="0" xfId="0" applyFont="1" applyFill="1" applyAlignment="1">
      <alignment vertical="top" wrapText="1"/>
    </xf>
    <xf numFmtId="164" fontId="9" fillId="3" borderId="16" xfId="0" applyNumberFormat="1" applyFont="1" applyFill="1" applyBorder="1" applyAlignment="1">
      <alignment horizontal="center"/>
    </xf>
    <xf numFmtId="1" fontId="0" fillId="0" borderId="0" xfId="0" applyNumberFormat="1"/>
    <xf numFmtId="0" fontId="0" fillId="2" borderId="0" xfId="0" applyFill="1" applyBorder="1" applyAlignment="1">
      <alignment vertical="top"/>
    </xf>
    <xf numFmtId="0" fontId="1" fillId="2" borderId="16" xfId="0" applyFont="1" applyFill="1" applyBorder="1" applyAlignment="1">
      <alignment vertical="top"/>
    </xf>
    <xf numFmtId="0" fontId="10" fillId="3" borderId="12" xfId="0" applyFont="1" applyFill="1" applyBorder="1" applyAlignment="1">
      <alignment horizontal="center"/>
    </xf>
    <xf numFmtId="0" fontId="0" fillId="9" borderId="0" xfId="0" applyFill="1"/>
    <xf numFmtId="0" fontId="0" fillId="2" borderId="15" xfId="0" applyFill="1" applyBorder="1"/>
    <xf numFmtId="0" fontId="0" fillId="2" borderId="15" xfId="0" applyFill="1" applyBorder="1" applyAlignment="1">
      <alignment horizontal="center"/>
    </xf>
    <xf numFmtId="1" fontId="0" fillId="2" borderId="15" xfId="0" applyNumberFormat="1" applyFill="1" applyBorder="1"/>
    <xf numFmtId="0" fontId="0" fillId="9" borderId="15" xfId="0" applyFill="1" applyBorder="1"/>
    <xf numFmtId="1" fontId="9" fillId="3" borderId="20" xfId="0" applyNumberFormat="1" applyFont="1" applyFill="1" applyBorder="1" applyAlignment="1"/>
    <xf numFmtId="0" fontId="4" fillId="4" borderId="0" xfId="0" applyFont="1" applyFill="1" applyAlignment="1">
      <alignment horizontal="center" vertical="top" wrapText="1"/>
    </xf>
    <xf numFmtId="0" fontId="1" fillId="9" borderId="0" xfId="0" applyFont="1" applyFill="1" applyAlignment="1">
      <alignment horizontal="center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left"/>
    </xf>
    <xf numFmtId="1" fontId="9" fillId="3" borderId="18" xfId="0" applyNumberFormat="1" applyFont="1" applyFill="1" applyBorder="1" applyAlignment="1">
      <alignment horizontal="right"/>
    </xf>
    <xf numFmtId="1" fontId="9" fillId="3" borderId="19" xfId="0" applyNumberFormat="1" applyFont="1" applyFill="1" applyBorder="1" applyAlignment="1">
      <alignment horizontal="right"/>
    </xf>
    <xf numFmtId="0" fontId="14" fillId="9" borderId="0" xfId="0" applyFont="1" applyFill="1" applyAlignment="1">
      <alignment horizontal="center" wrapText="1"/>
    </xf>
    <xf numFmtId="0" fontId="6" fillId="6" borderId="0" xfId="0" applyFont="1" applyFill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8" borderId="0" xfId="0" applyFont="1" applyFill="1" applyAlignment="1">
      <alignment horizontal="left" vertical="top" wrapText="1"/>
    </xf>
    <xf numFmtId="0" fontId="13" fillId="7" borderId="0" xfId="0" applyFont="1" applyFill="1" applyAlignment="1">
      <alignment horizontal="right"/>
    </xf>
    <xf numFmtId="0" fontId="17" fillId="2" borderId="9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" fontId="0" fillId="9" borderId="9" xfId="0" applyNumberFormat="1" applyFill="1" applyBorder="1" applyAlignment="1">
      <alignment horizontal="center"/>
    </xf>
    <xf numFmtId="1" fontId="0" fillId="9" borderId="6" xfId="0" applyNumberFormat="1" applyFill="1" applyBorder="1" applyAlignment="1">
      <alignment horizontal="center"/>
    </xf>
    <xf numFmtId="0" fontId="0" fillId="0" borderId="3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showGridLines="0" tabSelected="1" zoomScaleNormal="100" workbookViewId="0">
      <selection activeCell="E10" sqref="E10:G10"/>
    </sheetView>
  </sheetViews>
  <sheetFormatPr defaultRowHeight="15" x14ac:dyDescent="0.25"/>
  <cols>
    <col min="1" max="1" width="3.28515625" customWidth="1"/>
    <col min="2" max="2" width="16.7109375" customWidth="1"/>
    <col min="3" max="3" width="12.28515625" customWidth="1"/>
    <col min="7" max="7" width="12.28515625" customWidth="1"/>
    <col min="8" max="8" width="0.5703125" customWidth="1"/>
    <col min="9" max="9" width="4.5703125" hidden="1" customWidth="1"/>
    <col min="10" max="10" width="2.7109375" customWidth="1"/>
    <col min="15" max="15" width="14.140625" customWidth="1"/>
    <col min="16" max="16" width="11.85546875" customWidth="1"/>
    <col min="17" max="17" width="12.85546875" customWidth="1"/>
    <col min="18" max="18" width="13.85546875" customWidth="1"/>
    <col min="19" max="19" width="12.42578125" customWidth="1"/>
  </cols>
  <sheetData>
    <row r="1" spans="1:15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5" x14ac:dyDescent="0.25">
      <c r="A2" s="2"/>
      <c r="B2" s="27" t="s">
        <v>0</v>
      </c>
      <c r="C2" s="27"/>
      <c r="D2" s="27"/>
      <c r="E2" s="27"/>
      <c r="F2" s="27"/>
      <c r="G2" s="27"/>
      <c r="H2" s="27"/>
      <c r="I2" s="27"/>
      <c r="J2" s="2"/>
    </row>
    <row r="3" spans="1:15" ht="16.899999999999999" customHeight="1" x14ac:dyDescent="0.25">
      <c r="A3" s="2"/>
      <c r="B3" s="27"/>
      <c r="C3" s="27"/>
      <c r="D3" s="27"/>
      <c r="E3" s="27"/>
      <c r="F3" s="27"/>
      <c r="G3" s="27"/>
      <c r="H3" s="27"/>
      <c r="I3" s="27"/>
      <c r="J3" s="2"/>
    </row>
    <row r="4" spans="1:15" ht="17.25" x14ac:dyDescent="0.25">
      <c r="A4" s="2"/>
      <c r="B4" s="28" t="s">
        <v>64</v>
      </c>
      <c r="C4" s="28"/>
      <c r="D4" s="21"/>
      <c r="E4" s="36" t="s">
        <v>68</v>
      </c>
      <c r="F4" s="36"/>
      <c r="G4" s="36"/>
      <c r="H4" s="5"/>
      <c r="I4" s="5"/>
      <c r="J4" s="2"/>
    </row>
    <row r="5" spans="1:15" ht="19.5" thickBot="1" x14ac:dyDescent="0.45">
      <c r="A5" s="2"/>
      <c r="B5" s="31" t="s">
        <v>1</v>
      </c>
      <c r="C5" s="31"/>
      <c r="D5" s="21"/>
      <c r="E5" s="36"/>
      <c r="F5" s="36"/>
      <c r="G5" s="36"/>
      <c r="H5" s="5"/>
      <c r="I5" s="5"/>
      <c r="J5" s="2"/>
    </row>
    <row r="6" spans="1:15" ht="16.5" thickTop="1" thickBot="1" x14ac:dyDescent="0.3">
      <c r="A6" s="2"/>
      <c r="B6" s="7" t="s">
        <v>2</v>
      </c>
      <c r="C6" s="55" t="s">
        <v>22</v>
      </c>
      <c r="D6" s="6"/>
      <c r="E6" s="30" t="s">
        <v>4</v>
      </c>
      <c r="F6" s="30"/>
      <c r="G6" s="30"/>
      <c r="H6" s="5"/>
      <c r="I6" s="5"/>
      <c r="J6" s="2"/>
    </row>
    <row r="7" spans="1:15" ht="15.75" thickBot="1" x14ac:dyDescent="0.3">
      <c r="A7" s="3"/>
      <c r="B7" s="8" t="s">
        <v>5</v>
      </c>
      <c r="C7" s="56" t="s">
        <v>22</v>
      </c>
      <c r="D7" s="5"/>
      <c r="E7" s="59" t="s">
        <v>38</v>
      </c>
      <c r="F7" s="60"/>
      <c r="G7" s="61"/>
      <c r="H7" s="5"/>
      <c r="I7" s="5"/>
      <c r="J7" s="2"/>
    </row>
    <row r="8" spans="1:15" x14ac:dyDescent="0.25">
      <c r="A8" s="3"/>
      <c r="B8" s="8" t="s">
        <v>8</v>
      </c>
      <c r="C8" s="57" t="s">
        <v>38</v>
      </c>
      <c r="D8" s="6"/>
      <c r="E8" s="4"/>
      <c r="F8" s="4"/>
      <c r="G8" s="4"/>
      <c r="H8" s="5"/>
      <c r="I8" s="5"/>
      <c r="J8" s="2"/>
    </row>
    <row r="9" spans="1:15" ht="15.75" thickBot="1" x14ac:dyDescent="0.3">
      <c r="A9" s="3"/>
      <c r="B9" s="8" t="s">
        <v>10</v>
      </c>
      <c r="C9" s="57" t="s">
        <v>22</v>
      </c>
      <c r="D9" s="6"/>
      <c r="E9" s="30" t="s">
        <v>12</v>
      </c>
      <c r="F9" s="30"/>
      <c r="G9" s="30"/>
      <c r="H9" s="5"/>
      <c r="I9" s="5"/>
      <c r="J9" s="2"/>
    </row>
    <row r="10" spans="1:15" ht="15.75" thickBot="1" x14ac:dyDescent="0.3">
      <c r="A10" s="3"/>
      <c r="B10" s="8" t="s">
        <v>13</v>
      </c>
      <c r="C10" s="57" t="s">
        <v>22</v>
      </c>
      <c r="D10" s="6"/>
      <c r="E10" s="59">
        <v>1</v>
      </c>
      <c r="F10" s="60"/>
      <c r="G10" s="61"/>
      <c r="H10" s="5"/>
      <c r="I10" s="5"/>
      <c r="J10" s="2"/>
    </row>
    <row r="11" spans="1:15" x14ac:dyDescent="0.25">
      <c r="A11" s="2"/>
      <c r="B11" s="9" t="s">
        <v>15</v>
      </c>
      <c r="C11" s="56" t="s">
        <v>22</v>
      </c>
      <c r="D11" s="5"/>
      <c r="E11" s="30" t="s">
        <v>17</v>
      </c>
      <c r="F11" s="30"/>
      <c r="G11" s="30"/>
      <c r="H11" s="5"/>
      <c r="I11" s="5"/>
      <c r="J11" s="2"/>
    </row>
    <row r="12" spans="1:15" x14ac:dyDescent="0.25">
      <c r="A12" s="2"/>
      <c r="B12" s="9" t="s">
        <v>18</v>
      </c>
      <c r="C12" s="57" t="s">
        <v>22</v>
      </c>
      <c r="D12" s="6"/>
      <c r="E12" s="4"/>
      <c r="F12" s="4"/>
      <c r="G12" s="4"/>
      <c r="H12" s="5"/>
      <c r="I12" s="5"/>
      <c r="J12" s="2"/>
    </row>
    <row r="13" spans="1:15" ht="14.45" customHeight="1" x14ac:dyDescent="0.25">
      <c r="A13" s="2"/>
      <c r="B13" s="9" t="s">
        <v>19</v>
      </c>
      <c r="C13" s="56" t="s">
        <v>22</v>
      </c>
      <c r="D13" s="5"/>
      <c r="E13" s="32" t="s">
        <v>66</v>
      </c>
      <c r="F13" s="32"/>
      <c r="G13" s="32"/>
      <c r="H13" s="5"/>
      <c r="I13" s="5"/>
      <c r="J13" s="2"/>
    </row>
    <row r="14" spans="1:15" ht="15.75" thickBot="1" x14ac:dyDescent="0.3">
      <c r="A14" s="2"/>
      <c r="B14" s="10" t="s">
        <v>21</v>
      </c>
      <c r="C14" s="58" t="s">
        <v>22</v>
      </c>
      <c r="D14" s="5"/>
      <c r="E14" s="32"/>
      <c r="F14" s="32"/>
      <c r="G14" s="32"/>
      <c r="H14" s="5"/>
      <c r="I14" s="5"/>
      <c r="J14" s="2"/>
    </row>
    <row r="15" spans="1:15" ht="16.5" thickBot="1" x14ac:dyDescent="0.3">
      <c r="A15" s="2"/>
      <c r="B15" s="1" t="s">
        <v>23</v>
      </c>
      <c r="C15" s="20">
        <f>Sheet2!I12</f>
        <v>0</v>
      </c>
      <c r="D15" s="5"/>
      <c r="E15" s="32"/>
      <c r="F15" s="32"/>
      <c r="G15" s="32"/>
      <c r="H15" s="5"/>
      <c r="I15" s="5"/>
      <c r="J15" s="2"/>
    </row>
    <row r="16" spans="1:15" ht="15.75" thickBot="1" x14ac:dyDescent="0.3">
      <c r="A16" s="2"/>
      <c r="B16" s="5"/>
      <c r="C16" s="5"/>
      <c r="D16" s="5"/>
      <c r="E16" s="32"/>
      <c r="F16" s="32"/>
      <c r="G16" s="32"/>
      <c r="H16" s="5"/>
      <c r="I16" s="5"/>
      <c r="J16" s="2"/>
      <c r="O16" t="s">
        <v>67</v>
      </c>
    </row>
    <row r="17" spans="1:10" ht="29.25" thickBot="1" x14ac:dyDescent="0.5">
      <c r="A17" s="2"/>
      <c r="B17" s="29" t="s">
        <v>24</v>
      </c>
      <c r="C17" s="16">
        <f>Sheet2!J12</f>
        <v>1</v>
      </c>
      <c r="D17" s="13" t="s">
        <v>25</v>
      </c>
      <c r="E17" s="34">
        <f>Sheet2!K46</f>
        <v>0.89999999999999991</v>
      </c>
      <c r="F17" s="35"/>
      <c r="G17" s="26" t="s">
        <v>65</v>
      </c>
      <c r="H17" s="5"/>
      <c r="I17" s="5"/>
      <c r="J17" s="2"/>
    </row>
    <row r="18" spans="1:10" ht="15.75" thickBot="1" x14ac:dyDescent="0.3">
      <c r="A18" s="2"/>
      <c r="B18" s="29"/>
      <c r="C18" s="19" t="s">
        <v>26</v>
      </c>
      <c r="D18" s="33" t="s">
        <v>27</v>
      </c>
      <c r="E18" s="33"/>
      <c r="F18" s="33"/>
      <c r="G18" s="33"/>
      <c r="J18" s="12"/>
    </row>
    <row r="19" spans="1:10" ht="14.45" customHeight="1" x14ac:dyDescent="0.25">
      <c r="A19" s="2"/>
      <c r="B19" s="29"/>
      <c r="C19" s="18"/>
      <c r="D19" s="33" t="s">
        <v>28</v>
      </c>
      <c r="E19" s="33"/>
      <c r="F19" s="33"/>
      <c r="G19" s="33"/>
      <c r="H19" s="11"/>
      <c r="I19" s="5"/>
      <c r="J19" s="2"/>
    </row>
    <row r="20" spans="1:10" x14ac:dyDescent="0.25">
      <c r="A20" s="2"/>
      <c r="B20" s="29"/>
      <c r="C20" s="18"/>
      <c r="D20" s="37" t="s">
        <v>29</v>
      </c>
      <c r="E20" s="37"/>
      <c r="F20" s="37"/>
      <c r="G20" s="37"/>
      <c r="H20" s="11"/>
      <c r="I20" s="5"/>
      <c r="J20" s="2"/>
    </row>
    <row r="21" spans="1:10" ht="14.45" customHeight="1" x14ac:dyDescent="0.25">
      <c r="A21" s="2"/>
      <c r="B21" s="40" t="s">
        <v>30</v>
      </c>
      <c r="C21" s="40"/>
      <c r="D21" s="40"/>
      <c r="E21" s="40"/>
      <c r="F21" s="40"/>
      <c r="G21" s="40"/>
      <c r="H21" s="15"/>
      <c r="I21" s="14"/>
      <c r="J21" s="2"/>
    </row>
    <row r="22" spans="1:10" ht="14.45" customHeight="1" x14ac:dyDescent="0.25">
      <c r="A22" s="2"/>
      <c r="B22" s="40"/>
      <c r="C22" s="40"/>
      <c r="D22" s="40"/>
      <c r="E22" s="40"/>
      <c r="F22" s="40"/>
      <c r="G22" s="40"/>
      <c r="H22" s="15"/>
      <c r="I22" s="14"/>
      <c r="J22" s="2"/>
    </row>
    <row r="23" spans="1:10" x14ac:dyDescent="0.25">
      <c r="A23" s="12"/>
      <c r="B23" s="41" t="s">
        <v>69</v>
      </c>
      <c r="C23" s="41"/>
      <c r="D23" s="41"/>
      <c r="E23" s="41"/>
      <c r="F23" s="41"/>
      <c r="G23" s="41"/>
      <c r="H23" s="41"/>
      <c r="I23" s="12"/>
      <c r="J23" s="12"/>
    </row>
    <row r="25" spans="1:10" x14ac:dyDescent="0.25">
      <c r="B25" s="38" t="s">
        <v>70</v>
      </c>
      <c r="C25" s="39"/>
      <c r="D25" s="39"/>
      <c r="E25" s="39"/>
      <c r="F25" s="39"/>
      <c r="G25" s="39"/>
    </row>
  </sheetData>
  <sheetProtection sheet="1" objects="1" scenarios="1" selectLockedCells="1"/>
  <mergeCells count="18">
    <mergeCell ref="B25:G25"/>
    <mergeCell ref="B21:G22"/>
    <mergeCell ref="B23:H23"/>
    <mergeCell ref="B2:I3"/>
    <mergeCell ref="B4:C4"/>
    <mergeCell ref="B17:B20"/>
    <mergeCell ref="E6:G6"/>
    <mergeCell ref="B5:C5"/>
    <mergeCell ref="E7:G7"/>
    <mergeCell ref="E9:G9"/>
    <mergeCell ref="E10:G10"/>
    <mergeCell ref="E11:G11"/>
    <mergeCell ref="E13:G16"/>
    <mergeCell ref="D18:G18"/>
    <mergeCell ref="D19:G19"/>
    <mergeCell ref="E17:F17"/>
    <mergeCell ref="E4:G5"/>
    <mergeCell ref="D20:G20"/>
  </mergeCells>
  <dataValidations count="1">
    <dataValidation type="list" allowBlank="1" showInputMessage="1" showErrorMessage="1" sqref="E10:G10" xr:uid="{00000000-0002-0000-0000-000000000000}">
      <formula1>"1,2,3,4,5,6,7,8,9,10,11,12"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Sheet2!$D$30:$D$35</xm:f>
          </x14:formula1>
          <xm:sqref>E7:G7</xm:sqref>
        </x14:dataValidation>
        <x14:dataValidation type="list" allowBlank="1" showInputMessage="1" showErrorMessage="1" xr:uid="{00000000-0002-0000-0000-000002000000}">
          <x14:formula1>
            <xm:f>Sheet2!$B$38:$D$38</xm:f>
          </x14:formula1>
          <xm:sqref>C6</xm:sqref>
        </x14:dataValidation>
        <x14:dataValidation type="list" allowBlank="1" showInputMessage="1" showErrorMessage="1" xr:uid="{00000000-0002-0000-0000-000003000000}">
          <x14:formula1>
            <xm:f>Sheet2!$B$39:$E$39</xm:f>
          </x14:formula1>
          <xm:sqref>C7</xm:sqref>
        </x14:dataValidation>
        <x14:dataValidation type="list" allowBlank="1" showInputMessage="1" showErrorMessage="1" xr:uid="{00000000-0002-0000-0000-000004000000}">
          <x14:formula1>
            <xm:f>Sheet2!$B$40:$D$40</xm:f>
          </x14:formula1>
          <xm:sqref>C8</xm:sqref>
        </x14:dataValidation>
        <x14:dataValidation type="list" allowBlank="1" showInputMessage="1" showErrorMessage="1" xr:uid="{00000000-0002-0000-0000-000005000000}">
          <x14:formula1>
            <xm:f>Sheet2!$B$41:$E$41</xm:f>
          </x14:formula1>
          <xm:sqref>C9</xm:sqref>
        </x14:dataValidation>
        <x14:dataValidation type="list" allowBlank="1" showInputMessage="1" showErrorMessage="1" xr:uid="{00000000-0002-0000-0000-000006000000}">
          <x14:formula1>
            <xm:f>Sheet2!$B$42:$D$42</xm:f>
          </x14:formula1>
          <xm:sqref>C10</xm:sqref>
        </x14:dataValidation>
        <x14:dataValidation type="list" allowBlank="1" showInputMessage="1" showErrorMessage="1" xr:uid="{00000000-0002-0000-0000-000007000000}">
          <x14:formula1>
            <xm:f>Sheet2!$B$43:$D$43</xm:f>
          </x14:formula1>
          <xm:sqref>C11</xm:sqref>
        </x14:dataValidation>
        <x14:dataValidation type="list" allowBlank="1" showInputMessage="1" showErrorMessage="1" xr:uid="{00000000-0002-0000-0000-000008000000}">
          <x14:formula1>
            <xm:f>Sheet2!$B$44:$D$44</xm:f>
          </x14:formula1>
          <xm:sqref>C12</xm:sqref>
        </x14:dataValidation>
        <x14:dataValidation type="list" allowBlank="1" showInputMessage="1" showErrorMessage="1" xr:uid="{00000000-0002-0000-0000-000009000000}">
          <x14:formula1>
            <xm:f>Sheet2!$B$45:$E$45</xm:f>
          </x14:formula1>
          <xm:sqref>C13</xm:sqref>
        </x14:dataValidation>
        <x14:dataValidation type="list" allowBlank="1" showInputMessage="1" showErrorMessage="1" xr:uid="{00000000-0002-0000-0000-00000A000000}">
          <x14:formula1>
            <xm:f>Sheet2!$B$46:$D$46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6"/>
  <sheetViews>
    <sheetView topLeftCell="A25" workbookViewId="0">
      <selection activeCell="O53" sqref="O53"/>
    </sheetView>
  </sheetViews>
  <sheetFormatPr defaultRowHeight="15" x14ac:dyDescent="0.25"/>
  <cols>
    <col min="1" max="1" width="15.7109375" customWidth="1"/>
    <col min="3" max="3" width="12.7109375" customWidth="1"/>
    <col min="4" max="4" width="19.140625" customWidth="1"/>
    <col min="5" max="5" width="12.7109375" customWidth="1"/>
    <col min="7" max="7" width="16.28515625" customWidth="1"/>
    <col min="8" max="8" width="11.5703125" customWidth="1"/>
    <col min="13" max="13" width="12.28515625" customWidth="1"/>
    <col min="15" max="15" width="10.85546875" customWidth="1"/>
  </cols>
  <sheetData>
    <row r="1" spans="1:12" x14ac:dyDescent="0.25">
      <c r="A1" s="25" t="s">
        <v>31</v>
      </c>
      <c r="B1" s="25">
        <v>0</v>
      </c>
      <c r="C1" s="25">
        <v>1</v>
      </c>
      <c r="D1" s="25">
        <v>2</v>
      </c>
      <c r="E1" s="25">
        <v>3</v>
      </c>
      <c r="F1" s="21"/>
      <c r="G1" s="21"/>
      <c r="H1" s="21"/>
      <c r="I1" s="21"/>
      <c r="J1" s="21"/>
      <c r="K1" s="21"/>
      <c r="L1" s="21"/>
    </row>
    <row r="2" spans="1:12" x14ac:dyDescent="0.25">
      <c r="A2" s="22" t="s">
        <v>32</v>
      </c>
      <c r="B2" s="22"/>
      <c r="C2" s="22"/>
      <c r="D2" s="22"/>
      <c r="E2" s="22"/>
      <c r="F2" s="22"/>
      <c r="G2" s="22"/>
      <c r="H2" s="22"/>
      <c r="I2" s="22"/>
      <c r="J2" s="25"/>
      <c r="K2" s="25" t="s">
        <v>33</v>
      </c>
      <c r="L2" s="25" t="s">
        <v>34</v>
      </c>
    </row>
    <row r="3" spans="1:12" x14ac:dyDescent="0.25">
      <c r="A3" s="22" t="s">
        <v>2</v>
      </c>
      <c r="B3" s="22" t="s">
        <v>22</v>
      </c>
      <c r="C3" s="22" t="s">
        <v>35</v>
      </c>
      <c r="D3" s="22" t="s">
        <v>3</v>
      </c>
      <c r="E3" s="22"/>
      <c r="F3" s="22"/>
      <c r="G3" s="22" t="s">
        <v>2</v>
      </c>
      <c r="H3" s="22" t="str">
        <f>'risk calc'!C6</f>
        <v>Normal</v>
      </c>
      <c r="I3" s="22">
        <f>VLOOKUP(H3,A18:B21,2,0)</f>
        <v>0</v>
      </c>
      <c r="J3" s="25"/>
      <c r="K3" s="25">
        <v>0</v>
      </c>
      <c r="L3" s="25">
        <v>1</v>
      </c>
    </row>
    <row r="4" spans="1:12" x14ac:dyDescent="0.25">
      <c r="A4" s="22" t="s">
        <v>5</v>
      </c>
      <c r="B4" s="22" t="s">
        <v>22</v>
      </c>
      <c r="C4" s="22" t="s">
        <v>36</v>
      </c>
      <c r="D4" s="22" t="s">
        <v>6</v>
      </c>
      <c r="E4" s="22" t="s">
        <v>37</v>
      </c>
      <c r="F4" s="22"/>
      <c r="G4" s="22" t="s">
        <v>5</v>
      </c>
      <c r="H4" s="22" t="str">
        <f>'risk calc'!C7</f>
        <v>Normal</v>
      </c>
      <c r="I4" s="22">
        <f>VLOOKUP(H4,C18:D22,2,0)</f>
        <v>0</v>
      </c>
      <c r="J4" s="25"/>
      <c r="K4" s="25">
        <v>2</v>
      </c>
      <c r="L4" s="25">
        <v>1</v>
      </c>
    </row>
    <row r="5" spans="1:12" x14ac:dyDescent="0.25">
      <c r="A5" s="22" t="s">
        <v>8</v>
      </c>
      <c r="B5" s="22" t="s">
        <v>38</v>
      </c>
      <c r="C5" s="22" t="s">
        <v>9</v>
      </c>
      <c r="D5" s="22" t="s">
        <v>39</v>
      </c>
      <c r="E5" s="22"/>
      <c r="F5" s="22"/>
      <c r="G5" s="22" t="s">
        <v>8</v>
      </c>
      <c r="H5" s="22" t="str">
        <f>'risk calc'!C8</f>
        <v>None</v>
      </c>
      <c r="I5" s="22">
        <f>VLOOKUP(H5,E18:F21,2,0)</f>
        <v>0</v>
      </c>
      <c r="J5" s="25"/>
      <c r="K5" s="25">
        <v>4</v>
      </c>
      <c r="L5" s="25">
        <v>1.3</v>
      </c>
    </row>
    <row r="6" spans="1:12" x14ac:dyDescent="0.25">
      <c r="A6" s="22" t="s">
        <v>10</v>
      </c>
      <c r="B6" s="22" t="s">
        <v>22</v>
      </c>
      <c r="C6" s="22" t="s">
        <v>11</v>
      </c>
      <c r="D6" s="22" t="s">
        <v>40</v>
      </c>
      <c r="E6" s="22" t="s">
        <v>41</v>
      </c>
      <c r="F6" s="22"/>
      <c r="G6" s="22" t="s">
        <v>10</v>
      </c>
      <c r="H6" s="22" t="str">
        <f>'risk calc'!C9</f>
        <v>Normal</v>
      </c>
      <c r="I6" s="22">
        <f>VLOOKUP(H6,G18:H22,2,0)</f>
        <v>0</v>
      </c>
      <c r="J6" s="25"/>
      <c r="K6" s="25">
        <v>6</v>
      </c>
      <c r="L6" s="25">
        <v>1.8</v>
      </c>
    </row>
    <row r="7" spans="1:12" x14ac:dyDescent="0.25">
      <c r="A7" s="22" t="s">
        <v>13</v>
      </c>
      <c r="B7" s="22" t="s">
        <v>22</v>
      </c>
      <c r="C7" s="22" t="s">
        <v>14</v>
      </c>
      <c r="D7" s="22" t="s">
        <v>42</v>
      </c>
      <c r="E7" s="22"/>
      <c r="F7" s="22"/>
      <c r="G7" s="22" t="s">
        <v>13</v>
      </c>
      <c r="H7" s="22" t="str">
        <f>'risk calc'!C10</f>
        <v>Normal</v>
      </c>
      <c r="I7" s="22">
        <f>VLOOKUP(H7,I18:J21,2,0)</f>
        <v>0</v>
      </c>
      <c r="J7" s="25"/>
      <c r="K7" s="25">
        <v>7</v>
      </c>
      <c r="L7" s="25">
        <v>3</v>
      </c>
    </row>
    <row r="8" spans="1:12" x14ac:dyDescent="0.25">
      <c r="A8" s="22" t="s">
        <v>15</v>
      </c>
      <c r="B8" s="22" t="s">
        <v>22</v>
      </c>
      <c r="C8" s="22" t="s">
        <v>16</v>
      </c>
      <c r="D8" s="22" t="s">
        <v>42</v>
      </c>
      <c r="E8" s="22"/>
      <c r="F8" s="22"/>
      <c r="G8" s="22" t="s">
        <v>15</v>
      </c>
      <c r="H8" s="22" t="str">
        <f>'risk calc'!C11</f>
        <v>Normal</v>
      </c>
      <c r="I8" s="22">
        <f>VLOOKUP(H8,K18:L21,2,0)</f>
        <v>0</v>
      </c>
      <c r="J8" s="25"/>
      <c r="K8" s="25">
        <v>9</v>
      </c>
      <c r="L8" s="25">
        <v>4</v>
      </c>
    </row>
    <row r="9" spans="1:12" x14ac:dyDescent="0.25">
      <c r="A9" s="22" t="s">
        <v>18</v>
      </c>
      <c r="B9" s="22" t="s">
        <v>22</v>
      </c>
      <c r="C9" s="22" t="s">
        <v>16</v>
      </c>
      <c r="D9" s="22" t="s">
        <v>43</v>
      </c>
      <c r="E9" s="22"/>
      <c r="F9" s="22"/>
      <c r="G9" s="22" t="s">
        <v>18</v>
      </c>
      <c r="H9" s="22" t="str">
        <f>'risk calc'!C12</f>
        <v>Normal</v>
      </c>
      <c r="I9" s="22">
        <f>VLOOKUP(H9,M18:N21,2,0)</f>
        <v>0</v>
      </c>
      <c r="J9" s="25"/>
      <c r="K9" s="25">
        <v>10</v>
      </c>
      <c r="L9" s="25">
        <v>5.6</v>
      </c>
    </row>
    <row r="10" spans="1:12" x14ac:dyDescent="0.25">
      <c r="A10" s="22" t="s">
        <v>19</v>
      </c>
      <c r="B10" s="22" t="s">
        <v>22</v>
      </c>
      <c r="C10" s="22" t="s">
        <v>44</v>
      </c>
      <c r="D10" s="22" t="s">
        <v>20</v>
      </c>
      <c r="E10" s="22" t="s">
        <v>45</v>
      </c>
      <c r="F10" s="22"/>
      <c r="G10" s="22" t="s">
        <v>19</v>
      </c>
      <c r="H10" s="22" t="str">
        <f>'risk calc'!C13</f>
        <v>Normal</v>
      </c>
      <c r="I10" s="22">
        <f>VLOOKUP(H10,O18:P22,2,0)</f>
        <v>0</v>
      </c>
      <c r="J10" s="25"/>
      <c r="K10" s="25">
        <v>11</v>
      </c>
      <c r="L10" s="25">
        <v>7.7</v>
      </c>
    </row>
    <row r="11" spans="1:12" x14ac:dyDescent="0.25">
      <c r="A11" s="22" t="s">
        <v>21</v>
      </c>
      <c r="B11" s="22" t="s">
        <v>22</v>
      </c>
      <c r="C11" s="22" t="s">
        <v>46</v>
      </c>
      <c r="D11" s="22" t="s">
        <v>47</v>
      </c>
      <c r="E11" s="22"/>
      <c r="F11" s="22"/>
      <c r="G11" s="22" t="s">
        <v>21</v>
      </c>
      <c r="H11" s="22" t="str">
        <f>'risk calc'!C14</f>
        <v>Normal</v>
      </c>
      <c r="I11" s="22">
        <f>VLOOKUP(H11,Q18:R21,2,0)</f>
        <v>0</v>
      </c>
      <c r="J11" s="25" t="s">
        <v>34</v>
      </c>
      <c r="K11" s="25">
        <v>12</v>
      </c>
      <c r="L11" s="25">
        <v>12</v>
      </c>
    </row>
    <row r="12" spans="1:12" x14ac:dyDescent="0.25">
      <c r="A12" s="22"/>
      <c r="B12" s="22"/>
      <c r="C12" s="22"/>
      <c r="D12" s="22"/>
      <c r="E12" s="22"/>
      <c r="F12" s="22"/>
      <c r="G12" s="22"/>
      <c r="H12" s="22" t="s">
        <v>48</v>
      </c>
      <c r="I12" s="22">
        <f>SUM(I3:I11)</f>
        <v>0</v>
      </c>
      <c r="J12" s="25">
        <f>VLOOKUP(I12,K3:L11,2,1)</f>
        <v>1</v>
      </c>
      <c r="K12" s="25"/>
      <c r="L12" s="25"/>
    </row>
    <row r="18" spans="1:18" x14ac:dyDescent="0.25">
      <c r="A18" s="22" t="s">
        <v>2</v>
      </c>
      <c r="B18" s="22" t="s">
        <v>33</v>
      </c>
      <c r="C18" s="22" t="s">
        <v>5</v>
      </c>
      <c r="D18" s="22" t="s">
        <v>33</v>
      </c>
      <c r="E18" s="22" t="s">
        <v>8</v>
      </c>
      <c r="F18" s="22" t="s">
        <v>33</v>
      </c>
      <c r="G18" s="22" t="s">
        <v>10</v>
      </c>
      <c r="H18" s="22" t="s">
        <v>33</v>
      </c>
      <c r="I18" s="22" t="s">
        <v>13</v>
      </c>
      <c r="J18" s="22" t="s">
        <v>33</v>
      </c>
      <c r="K18" s="22" t="s">
        <v>15</v>
      </c>
      <c r="L18" s="22" t="s">
        <v>33</v>
      </c>
      <c r="M18" s="22" t="s">
        <v>18</v>
      </c>
      <c r="N18" s="22" t="s">
        <v>33</v>
      </c>
      <c r="O18" s="22" t="s">
        <v>19</v>
      </c>
      <c r="P18" s="22" t="s">
        <v>33</v>
      </c>
      <c r="Q18" s="22" t="s">
        <v>21</v>
      </c>
      <c r="R18" s="22" t="s">
        <v>33</v>
      </c>
    </row>
    <row r="19" spans="1:18" x14ac:dyDescent="0.25">
      <c r="A19" s="22" t="s">
        <v>22</v>
      </c>
      <c r="B19" s="22">
        <v>0</v>
      </c>
      <c r="C19" s="22" t="s">
        <v>22</v>
      </c>
      <c r="D19" s="22">
        <v>0</v>
      </c>
      <c r="E19" s="22" t="s">
        <v>38</v>
      </c>
      <c r="F19" s="22">
        <v>0</v>
      </c>
      <c r="G19" s="22" t="s">
        <v>22</v>
      </c>
      <c r="H19" s="22">
        <v>0</v>
      </c>
      <c r="I19" s="22" t="s">
        <v>22</v>
      </c>
      <c r="J19" s="22">
        <v>0</v>
      </c>
      <c r="K19" s="22" t="s">
        <v>22</v>
      </c>
      <c r="L19" s="22">
        <v>0</v>
      </c>
      <c r="M19" s="22" t="s">
        <v>22</v>
      </c>
      <c r="N19" s="22">
        <v>0</v>
      </c>
      <c r="O19" s="22" t="s">
        <v>22</v>
      </c>
      <c r="P19" s="22">
        <v>0</v>
      </c>
      <c r="Q19" s="22" t="s">
        <v>22</v>
      </c>
      <c r="R19" s="22">
        <v>0</v>
      </c>
    </row>
    <row r="20" spans="1:18" x14ac:dyDescent="0.25">
      <c r="A20" s="22" t="s">
        <v>35</v>
      </c>
      <c r="B20" s="22">
        <v>1</v>
      </c>
      <c r="C20" s="22" t="s">
        <v>36</v>
      </c>
      <c r="D20" s="22">
        <v>1</v>
      </c>
      <c r="E20" s="22" t="s">
        <v>9</v>
      </c>
      <c r="F20" s="22">
        <v>1</v>
      </c>
      <c r="G20" s="22" t="s">
        <v>11</v>
      </c>
      <c r="H20" s="22">
        <v>1</v>
      </c>
      <c r="I20" s="22" t="s">
        <v>14</v>
      </c>
      <c r="J20" s="22">
        <v>1</v>
      </c>
      <c r="K20" s="22" t="s">
        <v>16</v>
      </c>
      <c r="L20" s="22">
        <v>1</v>
      </c>
      <c r="M20" s="22" t="s">
        <v>16</v>
      </c>
      <c r="N20" s="22">
        <v>1</v>
      </c>
      <c r="O20" s="22" t="s">
        <v>44</v>
      </c>
      <c r="P20" s="22">
        <v>1</v>
      </c>
      <c r="Q20" s="22" t="s">
        <v>49</v>
      </c>
      <c r="R20" s="22">
        <v>1</v>
      </c>
    </row>
    <row r="21" spans="1:18" x14ac:dyDescent="0.25">
      <c r="A21" s="22" t="s">
        <v>3</v>
      </c>
      <c r="B21" s="22">
        <v>2</v>
      </c>
      <c r="C21" s="22" t="s">
        <v>6</v>
      </c>
      <c r="D21" s="22">
        <v>2</v>
      </c>
      <c r="E21" s="22" t="s">
        <v>39</v>
      </c>
      <c r="F21" s="22">
        <v>2</v>
      </c>
      <c r="G21" s="22" t="s">
        <v>40</v>
      </c>
      <c r="H21" s="22">
        <v>2</v>
      </c>
      <c r="I21" s="22" t="s">
        <v>50</v>
      </c>
      <c r="J21" s="22">
        <v>2</v>
      </c>
      <c r="K21" s="22" t="s">
        <v>50</v>
      </c>
      <c r="L21" s="22">
        <v>2</v>
      </c>
      <c r="M21" s="22" t="s">
        <v>51</v>
      </c>
      <c r="N21" s="22">
        <v>2</v>
      </c>
      <c r="O21" s="22" t="s">
        <v>20</v>
      </c>
      <c r="P21" s="22">
        <v>2</v>
      </c>
      <c r="Q21" s="22" t="s">
        <v>47</v>
      </c>
      <c r="R21" s="22">
        <v>2</v>
      </c>
    </row>
    <row r="22" spans="1:18" x14ac:dyDescent="0.25">
      <c r="A22" s="22"/>
      <c r="B22" s="22"/>
      <c r="C22" s="22" t="s">
        <v>52</v>
      </c>
      <c r="D22" s="22">
        <v>3</v>
      </c>
      <c r="E22" s="22"/>
      <c r="F22" s="22"/>
      <c r="G22" s="22" t="s">
        <v>41</v>
      </c>
      <c r="H22" s="22">
        <v>3</v>
      </c>
      <c r="I22" s="22"/>
      <c r="J22" s="22"/>
      <c r="K22" s="22"/>
      <c r="L22" s="22"/>
      <c r="M22" s="22"/>
      <c r="N22" s="22"/>
      <c r="O22" s="22" t="s">
        <v>45</v>
      </c>
      <c r="P22" s="22">
        <v>3</v>
      </c>
      <c r="Q22" s="22"/>
      <c r="R22" s="22"/>
    </row>
    <row r="28" spans="1:18" ht="26.25" x14ac:dyDescent="0.4">
      <c r="D28" s="22"/>
      <c r="E28" s="42" t="s">
        <v>53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4"/>
    </row>
    <row r="29" spans="1:18" x14ac:dyDescent="0.25">
      <c r="D29" s="22" t="s">
        <v>4</v>
      </c>
      <c r="E29" s="22">
        <v>1</v>
      </c>
      <c r="F29" s="22">
        <v>2</v>
      </c>
      <c r="G29" s="22">
        <v>3</v>
      </c>
      <c r="H29" s="22">
        <v>4</v>
      </c>
      <c r="I29" s="22">
        <v>5</v>
      </c>
      <c r="J29" s="22">
        <v>6</v>
      </c>
      <c r="K29" s="22">
        <v>7</v>
      </c>
      <c r="L29" s="22">
        <v>8</v>
      </c>
      <c r="M29" s="22">
        <v>9</v>
      </c>
      <c r="N29" s="22">
        <v>10</v>
      </c>
      <c r="O29" s="22">
        <v>11</v>
      </c>
      <c r="P29" s="22">
        <v>12</v>
      </c>
    </row>
    <row r="30" spans="1:18" x14ac:dyDescent="0.25">
      <c r="D30" s="22" t="s">
        <v>38</v>
      </c>
      <c r="E30" s="22">
        <v>8.9999999999999993E-3</v>
      </c>
      <c r="F30" s="22">
        <v>8.9999999999999993E-3</v>
      </c>
      <c r="G30" s="22">
        <v>8.9999999999999993E-3</v>
      </c>
      <c r="H30" s="22">
        <v>8.9999999999999993E-3</v>
      </c>
      <c r="I30" s="22">
        <v>0.01</v>
      </c>
      <c r="J30" s="22">
        <v>0.01</v>
      </c>
      <c r="K30" s="22">
        <v>0.01</v>
      </c>
      <c r="L30" s="22">
        <v>0.01</v>
      </c>
      <c r="M30" s="22">
        <v>0.02</v>
      </c>
      <c r="N30" s="22">
        <v>0.03</v>
      </c>
      <c r="O30" s="22">
        <v>0.04</v>
      </c>
      <c r="P30" s="22">
        <v>0.06</v>
      </c>
    </row>
    <row r="31" spans="1:18" x14ac:dyDescent="0.25">
      <c r="D31" s="22" t="s">
        <v>54</v>
      </c>
      <c r="E31" s="22">
        <v>0.01</v>
      </c>
      <c r="F31" s="22">
        <v>0.01</v>
      </c>
      <c r="G31" s="22">
        <v>0.02</v>
      </c>
      <c r="H31" s="22">
        <v>0.02</v>
      </c>
      <c r="I31" s="22">
        <v>0.03</v>
      </c>
      <c r="J31" s="22">
        <v>0.05</v>
      </c>
      <c r="K31" s="22">
        <v>0.06</v>
      </c>
      <c r="L31" s="22">
        <v>0.09</v>
      </c>
      <c r="M31" s="22">
        <v>0.12</v>
      </c>
      <c r="N31" s="22">
        <v>0.17</v>
      </c>
      <c r="O31" s="22">
        <v>0.24</v>
      </c>
      <c r="P31" s="22">
        <v>0.33</v>
      </c>
    </row>
    <row r="32" spans="1:18" x14ac:dyDescent="0.25">
      <c r="D32" s="22" t="s">
        <v>72</v>
      </c>
      <c r="E32" s="22">
        <v>0.05</v>
      </c>
      <c r="F32" s="22">
        <v>7.0000000000000007E-2</v>
      </c>
      <c r="G32" s="22">
        <v>0.1</v>
      </c>
      <c r="H32" s="22">
        <v>0.14000000000000001</v>
      </c>
      <c r="I32" s="22">
        <v>0.2</v>
      </c>
      <c r="J32" s="22">
        <v>0.28000000000000003</v>
      </c>
      <c r="K32" s="22">
        <v>0.38</v>
      </c>
      <c r="L32" s="22">
        <v>0.53</v>
      </c>
      <c r="M32" s="22">
        <v>0.74</v>
      </c>
      <c r="N32" s="22">
        <v>1.02</v>
      </c>
      <c r="O32" s="22">
        <v>1.41</v>
      </c>
      <c r="P32" s="22">
        <v>1.95</v>
      </c>
    </row>
    <row r="33" spans="1:16" x14ac:dyDescent="0.25">
      <c r="D33" s="22" t="s">
        <v>56</v>
      </c>
      <c r="E33" s="22">
        <v>0.32</v>
      </c>
      <c r="F33" s="22">
        <v>0.44</v>
      </c>
      <c r="G33" s="22">
        <v>0.61</v>
      </c>
      <c r="H33" s="22">
        <v>0.85</v>
      </c>
      <c r="I33" s="22">
        <v>1.18</v>
      </c>
      <c r="J33" s="22">
        <v>1.63</v>
      </c>
      <c r="K33" s="22">
        <v>2.25</v>
      </c>
      <c r="L33" s="22">
        <v>3.09</v>
      </c>
      <c r="M33" s="22">
        <v>4.25</v>
      </c>
      <c r="N33" s="22">
        <v>5.81</v>
      </c>
      <c r="O33" s="22">
        <v>7.89</v>
      </c>
      <c r="P33" s="22">
        <v>10.64</v>
      </c>
    </row>
    <row r="34" spans="1:16" x14ac:dyDescent="0.25">
      <c r="D34" s="22" t="s">
        <v>57</v>
      </c>
      <c r="E34" s="22">
        <v>1.87</v>
      </c>
      <c r="F34" s="22">
        <v>2.58</v>
      </c>
      <c r="G34" s="22">
        <v>3.55</v>
      </c>
      <c r="H34" s="22">
        <v>4.87</v>
      </c>
      <c r="I34" s="22">
        <v>6.64</v>
      </c>
      <c r="J34" s="22">
        <v>9</v>
      </c>
      <c r="K34" s="22">
        <v>12.08</v>
      </c>
      <c r="L34" s="22">
        <v>16.03</v>
      </c>
      <c r="M34" s="22">
        <v>20.97</v>
      </c>
      <c r="N34" s="22">
        <v>26.93</v>
      </c>
      <c r="O34" s="22">
        <v>33.869999999999997</v>
      </c>
      <c r="P34" s="22">
        <v>41.58</v>
      </c>
    </row>
    <row r="35" spans="1:16" x14ac:dyDescent="0.25">
      <c r="D35" s="22" t="s">
        <v>7</v>
      </c>
      <c r="E35" s="22">
        <v>10.24</v>
      </c>
      <c r="F35" s="22">
        <v>13.68</v>
      </c>
      <c r="G35" s="22">
        <v>18.05</v>
      </c>
      <c r="H35" s="22">
        <v>23.43</v>
      </c>
      <c r="I35" s="22">
        <v>23.43</v>
      </c>
      <c r="J35" s="22">
        <v>37.15</v>
      </c>
      <c r="K35" s="22">
        <v>45.09</v>
      </c>
      <c r="L35" s="22">
        <v>53.3</v>
      </c>
      <c r="M35" s="22">
        <v>61.33</v>
      </c>
      <c r="N35" s="22">
        <v>68.78</v>
      </c>
      <c r="O35" s="22">
        <v>75.98</v>
      </c>
      <c r="P35" s="22">
        <v>80.97</v>
      </c>
    </row>
    <row r="36" spans="1:16" x14ac:dyDescent="0.25"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8" spans="1:16" x14ac:dyDescent="0.25">
      <c r="A38" s="22" t="s">
        <v>2</v>
      </c>
      <c r="B38" s="22" t="s">
        <v>22</v>
      </c>
      <c r="C38" s="22" t="s">
        <v>35</v>
      </c>
      <c r="D38" s="22" t="s">
        <v>3</v>
      </c>
      <c r="E38" s="22"/>
      <c r="H38" s="46" t="s">
        <v>71</v>
      </c>
      <c r="I38" s="47"/>
      <c r="J38" s="47"/>
      <c r="K38" s="47"/>
      <c r="L38" s="47"/>
      <c r="M38" s="47"/>
      <c r="N38" s="48"/>
    </row>
    <row r="39" spans="1:16" x14ac:dyDescent="0.25">
      <c r="A39" s="22" t="s">
        <v>5</v>
      </c>
      <c r="B39" s="22" t="s">
        <v>22</v>
      </c>
      <c r="C39" s="22" t="s">
        <v>36</v>
      </c>
      <c r="D39" s="22" t="s">
        <v>6</v>
      </c>
      <c r="E39" s="22" t="s">
        <v>37</v>
      </c>
      <c r="H39" s="22"/>
      <c r="I39" s="22" t="s">
        <v>58</v>
      </c>
      <c r="J39" s="22"/>
      <c r="K39" s="22" t="s">
        <v>59</v>
      </c>
      <c r="L39" s="22"/>
      <c r="M39" s="22" t="s">
        <v>34</v>
      </c>
      <c r="N39" s="22"/>
    </row>
    <row r="40" spans="1:16" x14ac:dyDescent="0.25">
      <c r="A40" s="22" t="s">
        <v>8</v>
      </c>
      <c r="B40" s="22" t="s">
        <v>38</v>
      </c>
      <c r="C40" s="22" t="s">
        <v>9</v>
      </c>
      <c r="D40" s="22" t="s">
        <v>39</v>
      </c>
      <c r="E40" s="22"/>
      <c r="H40" s="22" t="str">
        <f>'risk calc'!E7</f>
        <v>None</v>
      </c>
      <c r="I40" s="22">
        <f>INDEX(E30:P35,MATCH(H40,D30:D35,0),MATCH(H41,E29:P29,0))</f>
        <v>8.9999999999999993E-3</v>
      </c>
      <c r="J40" s="22"/>
      <c r="K40" s="49">
        <f>I40/(1-I40)</f>
        <v>9.081735620585266E-3</v>
      </c>
      <c r="L40" s="50"/>
      <c r="M40" s="22">
        <f>J12</f>
        <v>1</v>
      </c>
      <c r="N40" s="22"/>
    </row>
    <row r="41" spans="1:16" x14ac:dyDescent="0.25">
      <c r="A41" s="22" t="s">
        <v>10</v>
      </c>
      <c r="B41" s="22" t="s">
        <v>22</v>
      </c>
      <c r="C41" s="22" t="s">
        <v>11</v>
      </c>
      <c r="D41" s="22" t="s">
        <v>40</v>
      </c>
      <c r="E41" s="22" t="s">
        <v>41</v>
      </c>
      <c r="H41" s="23">
        <f>'risk calc'!E10</f>
        <v>1</v>
      </c>
      <c r="I41" s="22"/>
      <c r="J41" s="22"/>
      <c r="K41" s="22" t="s">
        <v>60</v>
      </c>
      <c r="L41" s="22"/>
      <c r="M41" s="22"/>
      <c r="N41" s="22"/>
    </row>
    <row r="42" spans="1:16" x14ac:dyDescent="0.25">
      <c r="A42" s="22" t="s">
        <v>13</v>
      </c>
      <c r="B42" s="22" t="s">
        <v>22</v>
      </c>
      <c r="C42" s="22" t="s">
        <v>14</v>
      </c>
      <c r="D42" s="22" t="s">
        <v>42</v>
      </c>
      <c r="E42" s="22"/>
      <c r="H42" s="22"/>
      <c r="I42" s="22"/>
      <c r="J42" s="22"/>
      <c r="K42" s="49">
        <f>K40*M40</f>
        <v>9.081735620585266E-3</v>
      </c>
      <c r="L42" s="50"/>
      <c r="M42" s="22"/>
      <c r="N42" s="22"/>
    </row>
    <row r="43" spans="1:16" x14ac:dyDescent="0.25">
      <c r="A43" s="22" t="s">
        <v>15</v>
      </c>
      <c r="B43" s="22" t="s">
        <v>22</v>
      </c>
      <c r="C43" s="22" t="s">
        <v>16</v>
      </c>
      <c r="D43" s="22" t="s">
        <v>42</v>
      </c>
      <c r="E43" s="22"/>
      <c r="H43" s="22"/>
      <c r="I43" s="22"/>
      <c r="J43" s="22"/>
      <c r="K43" s="46" t="s">
        <v>61</v>
      </c>
      <c r="L43" s="48"/>
      <c r="M43" s="22">
        <v>0</v>
      </c>
      <c r="N43" s="24">
        <f>K45</f>
        <v>0.89999999999999991</v>
      </c>
    </row>
    <row r="44" spans="1:16" x14ac:dyDescent="0.25">
      <c r="A44" s="22" t="s">
        <v>18</v>
      </c>
      <c r="B44" s="22" t="s">
        <v>22</v>
      </c>
      <c r="C44" s="22" t="s">
        <v>16</v>
      </c>
      <c r="D44" s="22" t="s">
        <v>43</v>
      </c>
      <c r="E44" s="22"/>
      <c r="H44" s="22"/>
      <c r="I44" s="22"/>
      <c r="J44" s="22"/>
      <c r="K44" s="49">
        <f>K42/(1+K42)</f>
        <v>8.9999999999999993E-3</v>
      </c>
      <c r="L44" s="50"/>
      <c r="M44" s="22">
        <v>100</v>
      </c>
      <c r="N44" s="22">
        <v>100</v>
      </c>
    </row>
    <row r="45" spans="1:16" x14ac:dyDescent="0.25">
      <c r="A45" s="22" t="s">
        <v>19</v>
      </c>
      <c r="B45" s="22" t="s">
        <v>22</v>
      </c>
      <c r="C45" s="22" t="s">
        <v>44</v>
      </c>
      <c r="D45" s="22" t="s">
        <v>20</v>
      </c>
      <c r="E45" s="22" t="s">
        <v>45</v>
      </c>
      <c r="H45" s="22"/>
      <c r="I45" s="45" t="s">
        <v>62</v>
      </c>
      <c r="J45" s="45"/>
      <c r="K45" s="51">
        <f>K44*100</f>
        <v>0.89999999999999991</v>
      </c>
      <c r="L45" s="52"/>
      <c r="M45" s="22"/>
      <c r="N45" s="22"/>
    </row>
    <row r="46" spans="1:16" x14ac:dyDescent="0.25">
      <c r="A46" s="22" t="s">
        <v>21</v>
      </c>
      <c r="B46" s="22" t="s">
        <v>22</v>
      </c>
      <c r="C46" s="22" t="s">
        <v>49</v>
      </c>
      <c r="D46" s="22" t="s">
        <v>47</v>
      </c>
      <c r="E46" s="22"/>
      <c r="H46" s="22"/>
      <c r="I46" s="45" t="s">
        <v>63</v>
      </c>
      <c r="J46" s="45"/>
      <c r="K46" s="53">
        <f>VLOOKUP(K45,M43:N44,2)</f>
        <v>0.89999999999999991</v>
      </c>
      <c r="L46" s="54"/>
      <c r="M46" s="22"/>
      <c r="N46" s="22"/>
    </row>
    <row r="47" spans="1:16" x14ac:dyDescent="0.25">
      <c r="K47" s="17"/>
    </row>
    <row r="51" spans="7:13" x14ac:dyDescent="0.25">
      <c r="G51" s="22" t="s">
        <v>38</v>
      </c>
      <c r="H51">
        <f t="shared" ref="H51:H56" si="0">MEDIAN(E30:P30)</f>
        <v>0.01</v>
      </c>
      <c r="M51">
        <v>0.01</v>
      </c>
    </row>
    <row r="52" spans="7:13" x14ac:dyDescent="0.25">
      <c r="G52" s="22" t="s">
        <v>54</v>
      </c>
      <c r="H52">
        <f t="shared" si="0"/>
        <v>5.5E-2</v>
      </c>
      <c r="M52">
        <v>5.5E-2</v>
      </c>
    </row>
    <row r="53" spans="7:13" x14ac:dyDescent="0.25">
      <c r="G53" s="22" t="s">
        <v>55</v>
      </c>
      <c r="H53">
        <f t="shared" si="0"/>
        <v>0.33</v>
      </c>
      <c r="M53">
        <v>0.33</v>
      </c>
    </row>
    <row r="54" spans="7:13" x14ac:dyDescent="0.25">
      <c r="G54" s="22" t="s">
        <v>56</v>
      </c>
      <c r="H54">
        <f t="shared" si="0"/>
        <v>1.94</v>
      </c>
      <c r="M54">
        <v>1.94</v>
      </c>
    </row>
    <row r="55" spans="7:13" x14ac:dyDescent="0.25">
      <c r="G55" s="22" t="s">
        <v>57</v>
      </c>
      <c r="H55">
        <f t="shared" si="0"/>
        <v>10.54</v>
      </c>
      <c r="M55">
        <v>10.54</v>
      </c>
    </row>
    <row r="56" spans="7:13" x14ac:dyDescent="0.25">
      <c r="G56" s="22" t="s">
        <v>7</v>
      </c>
      <c r="H56">
        <f t="shared" si="0"/>
        <v>41.120000000000005</v>
      </c>
      <c r="M56">
        <v>41.120000000000005</v>
      </c>
    </row>
  </sheetData>
  <sheetProtection algorithmName="SHA-512" hashValue="Hju1/4cA/hzYd8AARTmtG40ZejUZKqRe3WWGFa5QD3XhTpRFVvw4bV/NTo5Tzy17pCstKIYvB+lSpAn2Lkf7yg==" saltValue="5y0EztaOWevbTp0Rszn7zw==" spinCount="100000" sheet="1" objects="1" scenarios="1"/>
  <dataConsolidate/>
  <mergeCells count="10">
    <mergeCell ref="E28:P28"/>
    <mergeCell ref="I46:J46"/>
    <mergeCell ref="I45:J45"/>
    <mergeCell ref="H38:N38"/>
    <mergeCell ref="K40:L40"/>
    <mergeCell ref="K42:L42"/>
    <mergeCell ref="K43:L43"/>
    <mergeCell ref="K44:L44"/>
    <mergeCell ref="K45:L45"/>
    <mergeCell ref="K46:L4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 calc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2021-03-29T16:09:28Z</dcterms:modified>
</cp:coreProperties>
</file>